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633" activeTab="0"/>
  </bookViews>
  <sheets>
    <sheet name="LIS SANTO EDUARDO" sheetId="1" r:id="rId1"/>
    <sheet name="Cronograma" sheetId="2" r:id="rId2"/>
    <sheet name="COMP. 02" sheetId="3" r:id="rId3"/>
    <sheet name="COMP. 03" sheetId="4" r:id="rId4"/>
    <sheet name="RESUMO" sheetId="5" r:id="rId5"/>
  </sheets>
  <definedNames>
    <definedName name="_xlnm.Print_Area" localSheetId="1">'Cronograma'!$A$1:$H$17</definedName>
    <definedName name="_xlnm.Print_Area" localSheetId="0">'LIS SANTO EDUARDO'!$A$1:$K$46</definedName>
    <definedName name="_xlnm.Print_Area" localSheetId="4">'RESUMO'!$A$1:$D$15</definedName>
    <definedName name="_xlnm.Print_Titles" localSheetId="1">'Cronograma'!$A:$B</definedName>
    <definedName name="_xlnm.Print_Titles" localSheetId="0">'LIS SANTO EDUARDO'!$2:$7</definedName>
    <definedName name="_xlnm.Print_Titles" localSheetId="4">'RESUMO'!$A:$B</definedName>
  </definedNames>
  <calcPr fullCalcOnLoad="1"/>
</workbook>
</file>

<file path=xl/comments3.xml><?xml version="1.0" encoding="utf-8"?>
<comments xmlns="http://schemas.openxmlformats.org/spreadsheetml/2006/main">
  <authors>
    <author>Marcelo Henrique</author>
  </authors>
  <commentList>
    <comment ref="A22" authorId="0">
      <text>
        <r>
          <rPr>
            <b/>
            <sz val="9"/>
            <rFont val="Segoe UI"/>
            <family val="2"/>
          </rPr>
          <t>Marcelo Henrique:</t>
        </r>
        <r>
          <rPr>
            <sz val="9"/>
            <rFont val="Segoe UI"/>
            <family val="2"/>
          </rPr>
          <t xml:space="preserve">
</t>
        </r>
      </text>
    </comment>
  </commentList>
</comments>
</file>

<file path=xl/comments4.xml><?xml version="1.0" encoding="utf-8"?>
<comments xmlns="http://schemas.openxmlformats.org/spreadsheetml/2006/main">
  <authors>
    <author>Marcelo Henrique</author>
  </authors>
  <commentList>
    <comment ref="A22" authorId="0">
      <text>
        <r>
          <rPr>
            <b/>
            <sz val="9"/>
            <rFont val="Segoe UI"/>
            <family val="2"/>
          </rPr>
          <t>Marcelo Henrique:</t>
        </r>
        <r>
          <rPr>
            <sz val="9"/>
            <rFont val="Segoe UI"/>
            <family val="2"/>
          </rPr>
          <t xml:space="preserve">
</t>
        </r>
      </text>
    </comment>
  </commentList>
</comments>
</file>

<file path=xl/sharedStrings.xml><?xml version="1.0" encoding="utf-8"?>
<sst xmlns="http://schemas.openxmlformats.org/spreadsheetml/2006/main" count="361" uniqueCount="213">
  <si>
    <t>2.1</t>
  </si>
  <si>
    <t>3.1</t>
  </si>
  <si>
    <t>PMPK</t>
  </si>
  <si>
    <t>TOTAL</t>
  </si>
  <si>
    <t>ITEM</t>
  </si>
  <si>
    <t xml:space="preserve">               P L A N I L H A      D E     P R E Ç O S</t>
  </si>
  <si>
    <t>QUANT.</t>
  </si>
  <si>
    <t>m</t>
  </si>
  <si>
    <t>2.2</t>
  </si>
  <si>
    <t>und</t>
  </si>
  <si>
    <t>m²</t>
  </si>
  <si>
    <t>1</t>
  </si>
  <si>
    <t>1.1</t>
  </si>
  <si>
    <t>INSTALAÇÃO DE CANTEIRO DE OBRAS</t>
  </si>
  <si>
    <t>2</t>
  </si>
  <si>
    <t>3</t>
  </si>
  <si>
    <t>PREFEITURA MUNICIPAL DE PRESIDENTE KENNEDY</t>
  </si>
  <si>
    <t>CRONOGRAMA FÍSICO-FINANCEIRO</t>
  </si>
  <si>
    <t xml:space="preserve">VALOR : </t>
  </si>
  <si>
    <t>DISCRIMINAÇÃO</t>
  </si>
  <si>
    <t>Total</t>
  </si>
  <si>
    <t>1o. MÊS</t>
  </si>
  <si>
    <t>2o. MÊS</t>
  </si>
  <si>
    <t>3o. MÊS</t>
  </si>
  <si>
    <t>4o. MÊS</t>
  </si>
  <si>
    <t>VALOR DO MÊS (PROGRAMAÇÃO DE MEDIÇÕES)</t>
  </si>
  <si>
    <t xml:space="preserve">VALOR ACUMULADO </t>
  </si>
  <si>
    <t>PERCENTUAL DO MÊS</t>
  </si>
  <si>
    <t>PERCENTUAL ACUMULADO</t>
  </si>
  <si>
    <t>CÓDIGO</t>
  </si>
  <si>
    <t>IOPES</t>
  </si>
  <si>
    <t>020713</t>
  </si>
  <si>
    <t>PREÇO UNITÁRIO</t>
  </si>
  <si>
    <t>UND</t>
  </si>
  <si>
    <t>REFERÊNCIA</t>
  </si>
  <si>
    <t>TOTAL:</t>
  </si>
  <si>
    <t>5o. MÊS</t>
  </si>
  <si>
    <t>3.2</t>
  </si>
  <si>
    <t>ILUMINAÇÃO PÚBLICA</t>
  </si>
  <si>
    <t>mês</t>
  </si>
  <si>
    <t>020712</t>
  </si>
  <si>
    <t>2.3</t>
  </si>
  <si>
    <t>2.4</t>
  </si>
  <si>
    <t>2.5</t>
  </si>
  <si>
    <t>2.6</t>
  </si>
  <si>
    <t>2.7</t>
  </si>
  <si>
    <t>2.8</t>
  </si>
  <si>
    <t>3.3</t>
  </si>
  <si>
    <t>DER</t>
  </si>
  <si>
    <t>3.4</t>
  </si>
  <si>
    <t>Fita isolante em rolo de 19mm x 20 m, número 33 Scoth ou equivalente</t>
  </si>
  <si>
    <t>41500</t>
  </si>
  <si>
    <t xml:space="preserve">Placa de obra nas dimensões de 3,0 x 6,0 m, padrão DER-ES </t>
  </si>
  <si>
    <t>LOCAÇÃO  E MÃO DE OBRA PARA SERVIÇOS ELETRICOS</t>
  </si>
  <si>
    <t>Iten de maior relevância:</t>
  </si>
  <si>
    <t>OBRA/SERVIÇO: ILUMINAÇÃO PÚBLICA GERAL DO LOTEAMENTO DE INTERESSE SOCIAL - LIS</t>
  </si>
  <si>
    <t>020350</t>
  </si>
  <si>
    <t>Tapume Telha Metálica Ondulada 0,50mm Branca h=2,20m, incl. montagem estr. mad. 8"x8", c/adesivo "IOPES" 60x60cm a cada 10m, incl. faixas pint. esmalte sint. cores azul c/ h=30cm e rosa c/ h=10cm (Reaproveitamento 2x)</t>
  </si>
  <si>
    <t>LOCAL: SANTO EDUARDO - PRESIDENTE KENNEDY / ES</t>
  </si>
  <si>
    <t xml:space="preserve">IOPES </t>
  </si>
  <si>
    <t>150701</t>
  </si>
  <si>
    <t>151133</t>
  </si>
  <si>
    <t>150918</t>
  </si>
  <si>
    <t>composição 01</t>
  </si>
  <si>
    <t>composição 02</t>
  </si>
  <si>
    <t>composição 03</t>
  </si>
  <si>
    <t>150615</t>
  </si>
  <si>
    <t>CONECTOR P/CABO 25MM2 TIPO KS BURNDY</t>
  </si>
  <si>
    <t>Envelopamento de concreto simples com consumo mínimo de cimento de 250kg/m3, inclusive escavação para profundidade mínima do eletroduto de 50 cm, de 25 x 25 cm, para 1 eletroduto</t>
  </si>
  <si>
    <t>3.1.1</t>
  </si>
  <si>
    <t>3.2.1</t>
  </si>
  <si>
    <t>Eletroduto flexível corrugado 1", marca de referência TIGRE</t>
  </si>
  <si>
    <t>3.3.1</t>
  </si>
  <si>
    <t>3.4.1</t>
  </si>
  <si>
    <t>3.4.2</t>
  </si>
  <si>
    <t>POSTES</t>
  </si>
  <si>
    <t>Cabo de cobre termoplástico, com isolamento para 1000V, seção de 2.5 mm2</t>
  </si>
  <si>
    <t>Suporte para luminária de iluminação pública, para 2 pétalas, instalada  em poste de aço galvanizado.</t>
  </si>
  <si>
    <t>LUMINÁRIAS DE LED</t>
  </si>
  <si>
    <t>Caixa de passagem de alvenaria de blocos de concreto 9x19x39cm, dimensões de 30x30x50cm, com revestimento interno em chapisco e reboco, tampa de concreto esp.5cm e lastro de brita 5 cm</t>
  </si>
  <si>
    <t>1.2</t>
  </si>
  <si>
    <t>311907</t>
  </si>
  <si>
    <t>Tecnico Segundo Grau-C-(Leis Sociais = 52,25%) - ELETRICISTA</t>
  </si>
  <si>
    <t>Aluguel de container p/ escritório c/ ar condicionado e banheiro, isolam.térmico e acústico, 2 luminárias, janela de vidro, tomada p/ comput. e telef.</t>
  </si>
  <si>
    <t>Aluguel de container para almoxarifado</t>
  </si>
  <si>
    <t>Reservatório de fibra de vidro de 500 L, incl. suporte em madeira de 7x12cm e 5x7cm, elevado de 4m, conf. projeto (3 utilizações)</t>
  </si>
  <si>
    <t>Aluguel de container tipo refeitório simples, c/ 1 aparelho de ar condicionado, 2 luminárias e 2 janelas de vidro</t>
  </si>
  <si>
    <t>Rede de água, com padrão de entrada d'água diâm. 3/4", conf. espec. CESAN, incl. tubos e conexões para alimentação, distribuição, extravasor e limpeza, cons. o padrão a 25m, conf. projeto (3 utilizações)</t>
  </si>
  <si>
    <t>Rede de luz, incl. padrão entrada de energia trifás., cabo de ligação até barracões, quadro de distrib., disj. e chave de força (quando necessário), cons. 20m entre padrão entrada e QDG, conf. projeto (3 utilizações)</t>
  </si>
  <si>
    <t>41579</t>
  </si>
  <si>
    <t>020710</t>
  </si>
  <si>
    <t>41678</t>
  </si>
  <si>
    <t xml:space="preserve">EMOP </t>
  </si>
  <si>
    <t>21.028.0140-A</t>
  </si>
  <si>
    <t>Conector perfurante para rede subterrânea, tensão de aplicação: 0,6/1kV, corpo isolado resistente ao ambiente do subsolo, nas cores branca ou bege claro, contato dentado: liga de alumínio estanhado, com camada de espessura mínima de 8mm e condutividade elétrica mínima de 98% IACS a 20ºC, parafuso torquimétrico: liga de alumínio, selador e capuz: material elastomérico na cor preta, incorporados ao corpo do conector de forma imperdível, grau de proteção: IP-65, para cabos: principal: 6mm² - 185mm² e derivação: 1,5mm² - 10mm²</t>
  </si>
  <si>
    <t>FIOS, CABOS E MATERIAIS (DIVERSOS)</t>
  </si>
  <si>
    <t>3.1.2</t>
  </si>
  <si>
    <t>3.1.3</t>
  </si>
  <si>
    <t>3.1.4</t>
  </si>
  <si>
    <t>3.1.5</t>
  </si>
  <si>
    <t>3.1.6</t>
  </si>
  <si>
    <t>Fio ou cabo de cobre termoplástico, com isolamento para 1000V, seção de 6.0 mm2 (sendo nas cores AZUL, PRETO e VERDE em quantidades iguais)</t>
  </si>
  <si>
    <t>21.011.0030-A</t>
  </si>
  <si>
    <t>Fundação especial para fixação de poste de concreto, circular, reto, de 9,00m, em
terreno pantanoso ou aterrado, conforme projeto nº A4-1651-PD, RIOLUZ, exclusive o poste</t>
  </si>
  <si>
    <t>21.005.0020-A</t>
  </si>
  <si>
    <t>Padrão de entrada de energia elétrica, trifásico, entrada aérea, a 4 fios, carga instalada de 26001 até 34000W, instalada em muro</t>
  </si>
  <si>
    <t>Pintura com verniz acrílico, marcas de referência Suvinil, Coral ou Metalatex, sobre concreto ou blocos aparentes, a duas demãos</t>
  </si>
  <si>
    <t>OBRAS</t>
  </si>
  <si>
    <t>EMOP</t>
  </si>
  <si>
    <t>18.260.0070-A</t>
  </si>
  <si>
    <t>Relé fotoelétrico, para comando de iluminação externa, na tensão de 220V e carga máxima de 1.000W. FORNECIMENTO e COLOCAÇÃO</t>
  </si>
  <si>
    <t>21.031.0010-A</t>
  </si>
  <si>
    <t>Base externa para relé fotoelétrico. FORNECIMENTO</t>
  </si>
  <si>
    <t>05.056.0001-A</t>
  </si>
  <si>
    <t>Placa de ferro esmaltado de 12 x 18cm com numeração para identificação de imóvel em logradouro. FORNECIMENTO e COLOCAÇÃO</t>
  </si>
  <si>
    <t>18.260.0050-A</t>
  </si>
  <si>
    <t>Abraçadeira de fixação de braços de luminárias de 4”. FORNECIMENTO e COLOCAÇÃO</t>
  </si>
  <si>
    <t>18.260.0045-A</t>
  </si>
  <si>
    <t>Braço para iluminação de ruas, em tubo de aço galvanizado comsendo com diâmetro de  48,2mm, projeção horizontal  2500mm, projeção vertical 1660mm. FORNECIMENTO e COLOCAÇÃO</t>
  </si>
  <si>
    <t>ATERRAMENTO</t>
  </si>
  <si>
    <t>160303</t>
  </si>
  <si>
    <t>Aterramento com haste terra 5/8" x 2.40, cabo de cobre nu 6mm2, inclusive caixa de concreto 30 x 30 cm</t>
  </si>
  <si>
    <t>6.3</t>
  </si>
  <si>
    <t>151125</t>
  </si>
  <si>
    <t>Eletroduto de PVC rígido roscável, diâm. 1/2" (20mm), inclusive conexões</t>
  </si>
  <si>
    <t>3.2.2</t>
  </si>
  <si>
    <t>3.2.3</t>
  </si>
  <si>
    <t>3.2.4</t>
  </si>
  <si>
    <t>3.2.5</t>
  </si>
  <si>
    <t>3.3.2</t>
  </si>
  <si>
    <t>3.3.3</t>
  </si>
  <si>
    <t>3.3.4</t>
  </si>
  <si>
    <t>3.3.5</t>
  </si>
  <si>
    <t>3.3.6</t>
  </si>
  <si>
    <t>3.3.7</t>
  </si>
  <si>
    <t>COMPOSIÇÃO DE PREÇO UNITÁRIO</t>
  </si>
  <si>
    <t>TABELA</t>
  </si>
  <si>
    <t>COMP-02 ITEM--</t>
  </si>
  <si>
    <t>DESCRIÇÃO</t>
  </si>
  <si>
    <t>Primeiro item</t>
  </si>
  <si>
    <t>UNIDADE</t>
  </si>
  <si>
    <t xml:space="preserve"> </t>
  </si>
  <si>
    <t>Segundo item</t>
  </si>
  <si>
    <t>Insumo</t>
  </si>
  <si>
    <t>Unid.</t>
  </si>
  <si>
    <t>Código</t>
  </si>
  <si>
    <t>Pr. Prod.</t>
  </si>
  <si>
    <t>Pr. Impr.</t>
  </si>
  <si>
    <t>Pr. Unit.</t>
  </si>
  <si>
    <t>Sub-Total</t>
  </si>
  <si>
    <t>Terceiro item</t>
  </si>
  <si>
    <t>Coefic.</t>
  </si>
  <si>
    <t>C. Prod.</t>
  </si>
  <si>
    <t>total</t>
  </si>
  <si>
    <t>Mão-de-Obra</t>
  </si>
  <si>
    <t>média</t>
  </si>
  <si>
    <t>AJUDANTE</t>
  </si>
  <si>
    <t>H</t>
  </si>
  <si>
    <t>ELETRICISTA</t>
  </si>
  <si>
    <t>Materiais</t>
  </si>
  <si>
    <t>COTAÇÃO</t>
  </si>
  <si>
    <t>Equipamentos</t>
  </si>
  <si>
    <t>CAMINHAO CARR MBENZ L1620/51 C/GUIND. 6T X M(E434)</t>
  </si>
  <si>
    <t>g</t>
  </si>
  <si>
    <t>SERVIÇOS</t>
  </si>
  <si>
    <t>RESUMO :</t>
  </si>
  <si>
    <t>Discriminação</t>
  </si>
  <si>
    <t>Taxa (%)</t>
  </si>
  <si>
    <t>Valores</t>
  </si>
  <si>
    <t>Mão-de-Obra (A)</t>
  </si>
  <si>
    <t>Materias (B)</t>
  </si>
  <si>
    <t>Serviços (F)</t>
  </si>
  <si>
    <t>Equipamentos (C)</t>
  </si>
  <si>
    <t>Produção da Equipe (D)</t>
  </si>
  <si>
    <t>Custo Horário Total [(A)+(C)]</t>
  </si>
  <si>
    <t>Custo Unitário da Execução [(A)+(C)/(D)]=(E)</t>
  </si>
  <si>
    <t>Custo Direto Total [(B)+(E)]</t>
  </si>
  <si>
    <t>Bonificação e Despesas Indiretas - BDI</t>
  </si>
  <si>
    <t>Custo Total com BDI + Serviços (F)</t>
  </si>
  <si>
    <t>Custo Unitário (adotado)</t>
  </si>
  <si>
    <t>Observação:</t>
  </si>
  <si>
    <t>COMP-03 ITEM--</t>
  </si>
  <si>
    <t>luminaria de led de 200-255 w</t>
  </si>
  <si>
    <t>luminária de led, com potência de 200 à 255 W, com grau de proteção de IP67, fabrícada em alumínio injetado, composta com fluxo luminoso de aproximadamente27000 lm, temperatura de cor entre 4500 - 5500 k,  com o minimo de 90 led`s e máximo de 100 led`s, com suporte de fixação em braços  de 40 à 60 mm, com tipo de lente IES1, vida útil de no minimo 50.000h, sistema de inclinação de até 180 graus e dimensões de aproximadamente740x300x60mm.. inclusive instalação e Fio de cobre termoplástico, com isolamento para 750V, seção de 2.5 mm2 (7 metros).</t>
  </si>
  <si>
    <t>41578</t>
  </si>
  <si>
    <t>IOPES FEV/2017</t>
  </si>
  <si>
    <t>Luminaria de led de 150 w</t>
  </si>
  <si>
    <t>Luminária de led, com potência de 150 W, com grau de proteção de IP67, fabrícada em alumínio injetado, composta com fluxo luminoso de aproximadamente 9,500 lm, temperatura de cor entre 4500 - 5500 k,  com o minimo de 34 led`s e máximo de 40 led`s, com suporte de fixação em braços  de 40 à 60 mm, com tipo de lente IES1, vida útil de no minimo 50.000h,  sistema de inclinação de até 180 graus e dimensões de aproximadamente 500x300x60mm. inclusive instalação e Fio de cobre termoplástico, com isolamento para 750V, seção de 2.5 mm2 (7 metros).</t>
  </si>
  <si>
    <t>RESUMO</t>
  </si>
  <si>
    <t>VALOR</t>
  </si>
  <si>
    <t>%</t>
  </si>
  <si>
    <t>01</t>
  </si>
  <si>
    <t>02</t>
  </si>
  <si>
    <t>03</t>
  </si>
  <si>
    <t>VALOR TOTAL</t>
  </si>
  <si>
    <t>TABELA: IOPES FEV/2017 (BDI=30,90%), EMOP FEV/2017 (BDI=23%), DER JUN/2016 (BDI 23,32%)</t>
  </si>
  <si>
    <t>03.1</t>
  </si>
  <si>
    <t>03.2</t>
  </si>
  <si>
    <t>03.3</t>
  </si>
  <si>
    <t>03.4</t>
  </si>
  <si>
    <t>luminária de led, com potência de 110 à 160 W, com grau de proteção de IP67, fabrícada em alumínio injetado, composta com fluxo luminoso de aproximadamente 16.000 lm, temperatura de cor entre 4500 - 5500 k,  com o minimo de 50 led`s e máximo de 60 led`s, com suporte de fixação em braços  de 40 à 60 mm, com tipo de lente IES1, vida útil de no minimo 50.000h, sistema de inclinação de até 180 graus e dimensões de aproximadamente 600x300x60mm.. inclusive instalação e Fio de cobre termoplástico, com isolamento para 750V, seção de 2.5 mm2 (7 metros).</t>
  </si>
  <si>
    <t>luminária de led, com potência de 200 à 260 W, com grau de proteção de IP67, fabrícada em alumínio injetado, composta com fluxo luminoso de aproximadamente27000 lm, temperatura de cor entre 4500 - 5500 k,  com o minimo de 90 led`s e máximo de 100 led`s, com suporte de fixação em braços  de 40 à 60 mm, com tipo de lente IES1, vida útil de no minimo 50.000h, sistema de inclinação de até 180 graus e dimensões de aproximadamente740x300x60mm.. inclusive instalação e Fio de cobre termoplástico, com isolamento para 750V, seção de 2.5 mm2 (7 metros).</t>
  </si>
  <si>
    <t xml:space="preserve">AVANTI – </t>
  </si>
  <si>
    <t xml:space="preserve">MIL LÂMPADAS – </t>
  </si>
  <si>
    <t>(27)3345-3134</t>
  </si>
  <si>
    <t xml:space="preserve">LUMICENTER – </t>
  </si>
  <si>
    <t>(41)2103-2750</t>
  </si>
  <si>
    <t>Topógrafo</t>
  </si>
  <si>
    <t>DER-ES</t>
  </si>
  <si>
    <t>1- Envelopamento de concreto simples</t>
  </si>
  <si>
    <t>2- Poste de aço</t>
  </si>
  <si>
    <t xml:space="preserve">3- Luminárias de LED </t>
  </si>
  <si>
    <t>Poste de aço, contínuo, reto, cônico, simples, com flange de aço soldado na sua
base, fixado por parafusos chumbadores, de 9,00m. FORNECIMENTO e ASSENTAMENTO</t>
  </si>
</sst>
</file>

<file path=xl/styles.xml><?xml version="1.0" encoding="utf-8"?>
<styleSheet xmlns="http://schemas.openxmlformats.org/spreadsheetml/2006/main">
  <numFmts count="5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00;[Red]#,##0.00"/>
    <numFmt numFmtId="185" formatCode="#,##0.000"/>
    <numFmt numFmtId="186" formatCode="&quot;Sim&quot;;&quot;Sim&quot;;&quot;Não&quot;"/>
    <numFmt numFmtId="187" formatCode="&quot;Verdadeiro&quot;;&quot;Verdadeiro&quot;;&quot;Falso&quot;"/>
    <numFmt numFmtId="188" formatCode="&quot;Ativar&quot;;&quot;Ativar&quot;;&quot;Desativar&quot;"/>
    <numFmt numFmtId="189" formatCode="[$€-2]\ #,##0.00_);[Red]\([$€-2]\ #,##0.00\)"/>
    <numFmt numFmtId="190" formatCode="0.00000"/>
    <numFmt numFmtId="191" formatCode="0.0000"/>
    <numFmt numFmtId="192" formatCode="0.000"/>
    <numFmt numFmtId="193" formatCode="0.0"/>
    <numFmt numFmtId="194" formatCode="0.000000"/>
    <numFmt numFmtId="195" formatCode="0.0000000"/>
    <numFmt numFmtId="196" formatCode="0.00000000"/>
    <numFmt numFmtId="197" formatCode="0.000000000"/>
    <numFmt numFmtId="198" formatCode="0.0000000000"/>
    <numFmt numFmtId="199" formatCode="0.00000000000"/>
    <numFmt numFmtId="200" formatCode="0.000000000000"/>
    <numFmt numFmtId="201" formatCode="0.0000000000000"/>
    <numFmt numFmtId="202" formatCode="[$-416]dddd\,\ d&quot; de &quot;mmmm&quot; de &quot;yyyy"/>
    <numFmt numFmtId="203" formatCode="[$-416]d\ mmmm\,\ yyyy;@"/>
    <numFmt numFmtId="204" formatCode="&quot;Ativado&quot;;&quot;Ativado&quot;;&quot;Desativado&quot;"/>
    <numFmt numFmtId="205" formatCode="00000"/>
    <numFmt numFmtId="206" formatCode="#,##0.00_ ;\-#,##0.00\ "/>
    <numFmt numFmtId="207" formatCode="0.0%"/>
    <numFmt numFmtId="208" formatCode="&quot;R$&quot;\ #,##0.00"/>
    <numFmt numFmtId="209" formatCode="[$-416]General"/>
    <numFmt numFmtId="210" formatCode="#,##0.00&quot; &quot;;&quot;(&quot;#,##0.00&quot;)&quot;;&quot;-&quot;#&quot; &quot;;&quot; &quot;@&quot; &quot;"/>
  </numFmts>
  <fonts count="74">
    <font>
      <sz val="10"/>
      <name val="Arial"/>
      <family val="0"/>
    </font>
    <font>
      <b/>
      <sz val="10"/>
      <name val="Arial"/>
      <family val="0"/>
    </font>
    <font>
      <i/>
      <sz val="10"/>
      <name val="Arial"/>
      <family val="0"/>
    </font>
    <font>
      <b/>
      <i/>
      <sz val="10"/>
      <name val="Arial"/>
      <family val="0"/>
    </font>
    <font>
      <u val="single"/>
      <sz val="7.5"/>
      <color indexed="12"/>
      <name val="Arial"/>
      <family val="2"/>
    </font>
    <font>
      <u val="single"/>
      <sz val="7.5"/>
      <color indexed="36"/>
      <name val="Arial"/>
      <family val="2"/>
    </font>
    <font>
      <sz val="10"/>
      <name val="Times New Roman"/>
      <family val="1"/>
    </font>
    <font>
      <sz val="8"/>
      <name val="Times New Roman"/>
      <family val="1"/>
    </font>
    <font>
      <b/>
      <sz val="10"/>
      <name val="Times New Roman"/>
      <family val="1"/>
    </font>
    <font>
      <sz val="9"/>
      <name val="Arial"/>
      <family val="2"/>
    </font>
    <font>
      <b/>
      <sz val="14"/>
      <name val="Arial"/>
      <family val="2"/>
    </font>
    <font>
      <b/>
      <sz val="10"/>
      <color indexed="12"/>
      <name val="Arial"/>
      <family val="2"/>
    </font>
    <font>
      <b/>
      <sz val="22"/>
      <name val="Times New Roman"/>
      <family val="1"/>
    </font>
    <font>
      <b/>
      <sz val="14"/>
      <name val="Times New Roman"/>
      <family val="1"/>
    </font>
    <font>
      <b/>
      <sz val="12"/>
      <name val="Times New Roman"/>
      <family val="1"/>
    </font>
    <font>
      <sz val="11"/>
      <name val="Times New Roman"/>
      <family val="1"/>
    </font>
    <font>
      <b/>
      <sz val="11"/>
      <name val="Arial"/>
      <family val="2"/>
    </font>
    <font>
      <sz val="10"/>
      <name val="Calibri"/>
      <family val="2"/>
    </font>
    <font>
      <b/>
      <sz val="9"/>
      <name val="Segoe UI"/>
      <family val="2"/>
    </font>
    <font>
      <sz val="9"/>
      <name val="Segoe UI"/>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9"/>
      <name val="Times New Roman"/>
      <family val="1"/>
    </font>
    <font>
      <sz val="11"/>
      <color indexed="8"/>
      <name val="Calibri1"/>
      <family val="0"/>
    </font>
    <font>
      <sz val="10"/>
      <color indexed="8"/>
      <name val="Courier1"/>
      <family val="0"/>
    </font>
    <font>
      <sz val="11"/>
      <color indexed="8"/>
      <name val="Arial"/>
      <family val="2"/>
    </font>
    <font>
      <b/>
      <sz val="11"/>
      <color indexed="8"/>
      <name val="Calibri"/>
      <family val="2"/>
    </font>
    <font>
      <sz val="10"/>
      <color indexed="8"/>
      <name val="Arial"/>
      <family val="2"/>
    </font>
    <font>
      <b/>
      <sz val="10"/>
      <name val="Calibri"/>
      <family val="2"/>
    </font>
    <font>
      <sz val="10"/>
      <color indexed="8"/>
      <name val="Calibri"/>
      <family val="2"/>
    </font>
    <font>
      <sz val="8"/>
      <color indexed="8"/>
      <name val="Verdana"/>
      <family val="2"/>
    </font>
    <font>
      <sz val="12"/>
      <color indexed="8"/>
      <name val="Calibri"/>
      <family val="2"/>
    </font>
    <font>
      <b/>
      <sz val="16"/>
      <name val="Calibri"/>
      <family val="2"/>
    </font>
    <font>
      <b/>
      <sz val="12"/>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000000"/>
      <name val="Calibri1"/>
      <family val="0"/>
    </font>
    <font>
      <sz val="10"/>
      <color theme="1"/>
      <name val="Courier1"/>
      <family val="0"/>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rgb="FF000000"/>
      <name val="Arial"/>
      <family val="2"/>
    </font>
    <font>
      <sz val="10"/>
      <color theme="1"/>
      <name val="Calibri"/>
      <family val="2"/>
    </font>
    <font>
      <sz val="8"/>
      <color rgb="FF000000"/>
      <name val="Verdana"/>
      <family val="2"/>
    </font>
    <font>
      <sz val="10"/>
      <color rgb="FF000000"/>
      <name val="Calibri"/>
      <family val="2"/>
    </font>
    <font>
      <sz val="12"/>
      <color theme="1"/>
      <name val="Calibri"/>
      <family val="2"/>
    </font>
    <font>
      <b/>
      <sz val="12"/>
      <color rgb="FFFF0000"/>
      <name val="Calibri"/>
      <family val="2"/>
    </font>
    <font>
      <b/>
      <sz val="8"/>
      <name val="Arial"/>
      <family val="2"/>
    </font>
  </fonts>
  <fills count="5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color indexed="63"/>
      </left>
      <right style="thin"/>
      <top style="medium"/>
      <bottom style="medium"/>
    </border>
    <border>
      <left style="thin"/>
      <right style="thin"/>
      <top style="medium"/>
      <bottom style="mediu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medium"/>
      <bottom style="medium"/>
    </border>
    <border>
      <left style="medium"/>
      <right style="thin"/>
      <top>
        <color indexed="63"/>
      </top>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right style="medium"/>
      <top style="medium"/>
      <bottom/>
    </border>
    <border>
      <left>
        <color indexed="63"/>
      </left>
      <right style="medium"/>
      <top>
        <color indexed="63"/>
      </top>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thin"/>
      <top>
        <color indexed="63"/>
      </top>
      <bottom style="medium"/>
    </border>
    <border>
      <left style="thin"/>
      <right style="thin"/>
      <top>
        <color indexed="63"/>
      </top>
      <bottom style="thin"/>
    </border>
    <border>
      <left style="thin"/>
      <right style="medium"/>
      <top/>
      <bottom/>
    </border>
    <border>
      <left style="hair"/>
      <right style="hair"/>
      <top style="hair"/>
      <bottom/>
    </border>
    <border>
      <left style="thin"/>
      <right style="thin"/>
      <top style="medium"/>
      <bottom>
        <color indexed="63"/>
      </bottom>
    </border>
    <border>
      <left style="hair"/>
      <right style="hair"/>
      <top style="hair"/>
      <bottom style="hair"/>
    </border>
    <border>
      <left style="hair"/>
      <right style="thin"/>
      <top style="hair"/>
      <bottom style="hair"/>
    </border>
    <border>
      <left style="medium"/>
      <right style="thin"/>
      <top style="medium"/>
      <bottom style="medium"/>
    </border>
    <border>
      <left style="thin"/>
      <right style="medium"/>
      <top style="medium"/>
      <bottom style="medium"/>
    </border>
    <border>
      <left style="medium"/>
      <right style="medium"/>
      <top style="medium"/>
      <bottom style="medium"/>
    </border>
    <border>
      <left style="medium"/>
      <right style="medium"/>
      <top/>
      <bottom style="medium"/>
    </border>
    <border>
      <left style="thin"/>
      <right style="medium"/>
      <top>
        <color indexed="63"/>
      </top>
      <bottom style="medium"/>
    </border>
    <border>
      <left style="thin"/>
      <right style="medium"/>
      <top style="medium"/>
      <bottom style="thin"/>
    </border>
    <border>
      <left>
        <color indexed="63"/>
      </left>
      <right style="medium"/>
      <top>
        <color indexed="63"/>
      </top>
      <bottom>
        <color indexed="63"/>
      </bottom>
    </border>
    <border>
      <left style="thin"/>
      <right style="medium"/>
      <top style="thin"/>
      <bottom>
        <color indexed="63"/>
      </bottom>
    </border>
    <border>
      <left style="medium"/>
      <right style="thin"/>
      <top/>
      <bottom style="medium"/>
    </border>
    <border>
      <left style="thin"/>
      <right style="medium"/>
      <top style="thin"/>
      <bottom style="medium"/>
    </border>
    <border>
      <left style="medium"/>
      <right style="medium"/>
      <top style="thin"/>
      <bottom style="thin"/>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thin"/>
      <top>
        <color indexed="63"/>
      </top>
      <bottom/>
    </border>
    <border>
      <left/>
      <right style="medium"/>
      <top style="thin"/>
      <bottom style="thin"/>
    </border>
    <border>
      <left style="thin"/>
      <right/>
      <top style="thin"/>
      <bottom style="medium"/>
    </border>
    <border>
      <left/>
      <right/>
      <top style="thin"/>
      <bottom style="medium"/>
    </border>
    <border>
      <left/>
      <right style="medium"/>
      <top style="thin"/>
      <bottom style="medium"/>
    </border>
    <border>
      <left style="medium"/>
      <right style="thin"/>
      <top style="medium"/>
      <bottom/>
    </border>
    <border>
      <left style="thin"/>
      <right>
        <color indexed="63"/>
      </right>
      <top style="medium"/>
      <bottom style="thin"/>
    </border>
    <border>
      <left/>
      <right style="thin"/>
      <top style="medium"/>
      <bottom style="thin"/>
    </border>
  </borders>
  <cellStyleXfs count="1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21" fillId="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21" fillId="29"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7" fillId="33" borderId="0" applyNumberFormat="0" applyBorder="0" applyAlignment="0" applyProtection="0"/>
    <xf numFmtId="0" fontId="49" fillId="34" borderId="0" applyNumberFormat="0" applyBorder="0" applyAlignment="0" applyProtection="0"/>
    <xf numFmtId="0" fontId="23" fillId="35" borderId="1" applyNumberFormat="0" applyAlignment="0" applyProtection="0"/>
    <xf numFmtId="0" fontId="50" fillId="36" borderId="2" applyNumberFormat="0" applyAlignment="0" applyProtection="0"/>
    <xf numFmtId="0" fontId="51" fillId="37" borderId="3" applyNumberFormat="0" applyAlignment="0" applyProtection="0"/>
    <xf numFmtId="0" fontId="52" fillId="0" borderId="4" applyNumberFormat="0" applyFill="0" applyAlignment="0" applyProtection="0"/>
    <xf numFmtId="0" fontId="24" fillId="38" borderId="5" applyNumberFormat="0" applyAlignment="0" applyProtection="0"/>
    <xf numFmtId="0" fontId="48"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42" borderId="0" applyNumberFormat="0" applyBorder="0" applyAlignment="0" applyProtection="0"/>
    <xf numFmtId="0" fontId="48" fillId="43" borderId="0" applyNumberFormat="0" applyBorder="0" applyAlignment="0" applyProtection="0"/>
    <xf numFmtId="0" fontId="48" fillId="44" borderId="0" applyNumberFormat="0" applyBorder="0" applyAlignment="0" applyProtection="0"/>
    <xf numFmtId="0" fontId="53" fillId="45" borderId="2" applyNumberFormat="0" applyAlignment="0" applyProtection="0"/>
    <xf numFmtId="210" fontId="54" fillId="0" borderId="0" applyFont="0" applyBorder="0" applyProtection="0">
      <alignment/>
    </xf>
    <xf numFmtId="209" fontId="55" fillId="0" borderId="0">
      <alignment/>
      <protection/>
    </xf>
    <xf numFmtId="0" fontId="30" fillId="0" borderId="0" applyNumberFormat="0" applyFill="0" applyBorder="0" applyAlignment="0" applyProtection="0"/>
    <xf numFmtId="0" fontId="22" fillId="6" borderId="0" applyNumberFormat="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6" fillId="46" borderId="0" applyNumberFormat="0" applyBorder="0" applyAlignment="0" applyProtection="0"/>
    <xf numFmtId="0" fontId="26" fillId="13" borderId="1" applyNumberFormat="0" applyAlignment="0" applyProtection="0"/>
    <xf numFmtId="0" fontId="25" fillId="0" borderId="9"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177" fontId="35" fillId="0" borderId="0" applyFont="0" applyFill="0" applyBorder="0" applyAlignment="0" applyProtection="0"/>
    <xf numFmtId="0" fontId="57" fillId="47" borderId="0" applyNumberFormat="0" applyBorder="0" applyAlignment="0" applyProtection="0"/>
    <xf numFmtId="0" fontId="28" fillId="13"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47"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47"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47"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48" borderId="10" applyNumberFormat="0" applyFont="0" applyAlignment="0" applyProtection="0"/>
    <xf numFmtId="0" fontId="6" fillId="4" borderId="11" applyNumberFormat="0" applyFont="0" applyAlignment="0" applyProtection="0"/>
    <xf numFmtId="0" fontId="29" fillId="35" borderId="12"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9" fillId="36" borderId="13" applyNumberFormat="0" applyAlignment="0" applyProtection="0"/>
    <xf numFmtId="169" fontId="0" fillId="0" borderId="0" applyFont="0" applyFill="0" applyBorder="0" applyAlignment="0" applyProtection="0"/>
    <xf numFmtId="0" fontId="20" fillId="0" borderId="0" applyFont="0" applyFill="0" applyBorder="0" applyAlignment="0" applyProtection="0"/>
    <xf numFmtId="171" fontId="0" fillId="0" borderId="0" applyFont="0" applyFill="0" applyBorder="0" applyAlignment="0" applyProtection="0"/>
    <xf numFmtId="0"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31" fillId="0" borderId="0" applyNumberFormat="0" applyFill="0" applyBorder="0" applyAlignment="0" applyProtection="0"/>
    <xf numFmtId="0" fontId="62" fillId="0" borderId="0" applyNumberFormat="0" applyFill="0" applyBorder="0" applyAlignment="0" applyProtection="0"/>
    <xf numFmtId="0" fontId="63" fillId="0" borderId="14" applyNumberFormat="0" applyFill="0" applyAlignment="0" applyProtection="0"/>
    <xf numFmtId="0" fontId="64" fillId="0" borderId="15" applyNumberFormat="0" applyFill="0" applyAlignment="0" applyProtection="0"/>
    <xf numFmtId="0" fontId="65" fillId="0" borderId="16" applyNumberFormat="0" applyFill="0" applyAlignment="0" applyProtection="0"/>
    <xf numFmtId="0" fontId="65" fillId="0" borderId="0" applyNumberFormat="0" applyFill="0" applyBorder="0" applyAlignment="0" applyProtection="0"/>
    <xf numFmtId="0" fontId="66" fillId="0" borderId="17" applyNumberFormat="0" applyFill="0" applyAlignment="0" applyProtection="0"/>
    <xf numFmtId="171" fontId="0" fillId="0" borderId="0" applyFont="0" applyFill="0" applyBorder="0" applyAlignment="0" applyProtection="0"/>
    <xf numFmtId="43" fontId="47" fillId="0" borderId="0" applyFont="0" applyFill="0" applyBorder="0" applyAlignment="0" applyProtection="0"/>
    <xf numFmtId="0" fontId="25" fillId="0" borderId="0" applyNumberFormat="0" applyFill="0" applyBorder="0" applyAlignment="0" applyProtection="0"/>
  </cellStyleXfs>
  <cellXfs count="363">
    <xf numFmtId="0" fontId="0" fillId="0" borderId="0" xfId="0" applyAlignment="1">
      <alignment/>
    </xf>
    <xf numFmtId="0" fontId="0" fillId="49" borderId="0" xfId="0" applyFont="1" applyFill="1" applyAlignment="1">
      <alignment/>
    </xf>
    <xf numFmtId="4" fontId="6" fillId="0" borderId="0" xfId="0" applyNumberFormat="1" applyFont="1" applyFill="1" applyBorder="1" applyAlignment="1">
      <alignment horizontal="left" vertical="center"/>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xf>
    <xf numFmtId="0" fontId="6" fillId="0" borderId="0" xfId="0" applyFont="1" applyFill="1" applyBorder="1" applyAlignment="1">
      <alignment horizontal="left"/>
    </xf>
    <xf numFmtId="49" fontId="7" fillId="0" borderId="0" xfId="0" applyNumberFormat="1" applyFont="1" applyFill="1" applyBorder="1" applyAlignment="1">
      <alignment horizontal="left" vertical="top"/>
    </xf>
    <xf numFmtId="49" fontId="6" fillId="0" borderId="0" xfId="0" applyNumberFormat="1" applyFont="1" applyFill="1" applyBorder="1" applyAlignment="1">
      <alignment horizontal="left"/>
    </xf>
    <xf numFmtId="4" fontId="6" fillId="0" borderId="0" xfId="0" applyNumberFormat="1" applyFont="1" applyFill="1" applyBorder="1" applyAlignment="1">
      <alignment horizontal="left"/>
    </xf>
    <xf numFmtId="0" fontId="6" fillId="0" borderId="0" xfId="0" applyFont="1" applyFill="1" applyBorder="1" applyAlignment="1">
      <alignment horizontal="right" vertical="center"/>
    </xf>
    <xf numFmtId="4" fontId="8" fillId="0" borderId="0" xfId="0" applyNumberFormat="1" applyFont="1" applyFill="1" applyBorder="1" applyAlignment="1">
      <alignment horizontal="left" vertical="center"/>
    </xf>
    <xf numFmtId="0" fontId="0" fillId="50" borderId="0" xfId="0" applyFill="1" applyBorder="1" applyAlignment="1">
      <alignment/>
    </xf>
    <xf numFmtId="49" fontId="67" fillId="0" borderId="0" xfId="0" applyNumberFormat="1" applyFont="1" applyBorder="1" applyAlignment="1">
      <alignment horizontal="center" vertical="center"/>
    </xf>
    <xf numFmtId="0" fontId="6" fillId="50" borderId="0" xfId="0" applyFont="1" applyFill="1" applyBorder="1" applyAlignment="1">
      <alignment horizontal="right" vertical="center"/>
    </xf>
    <xf numFmtId="49" fontId="1" fillId="50" borderId="0" xfId="0" applyNumberFormat="1" applyFont="1" applyFill="1" applyBorder="1" applyAlignment="1">
      <alignment horizontal="center" vertical="center"/>
    </xf>
    <xf numFmtId="0" fontId="0" fillId="50" borderId="0" xfId="0" applyFont="1" applyFill="1" applyBorder="1" applyAlignment="1">
      <alignment/>
    </xf>
    <xf numFmtId="0" fontId="1" fillId="0" borderId="0" xfId="0" applyFont="1" applyBorder="1" applyAlignment="1">
      <alignment/>
    </xf>
    <xf numFmtId="0" fontId="0" fillId="0" borderId="18" xfId="0" applyFont="1" applyBorder="1" applyAlignment="1">
      <alignment horizontal="center"/>
    </xf>
    <xf numFmtId="4" fontId="0" fillId="50" borderId="19" xfId="0" applyNumberFormat="1" applyFont="1" applyFill="1" applyBorder="1" applyAlignment="1">
      <alignment/>
    </xf>
    <xf numFmtId="4" fontId="0" fillId="0" borderId="19" xfId="0" applyNumberFormat="1" applyFont="1" applyBorder="1" applyAlignment="1">
      <alignment/>
    </xf>
    <xf numFmtId="4" fontId="0" fillId="0" borderId="0" xfId="0" applyNumberFormat="1" applyFont="1" applyAlignment="1">
      <alignment/>
    </xf>
    <xf numFmtId="0" fontId="0" fillId="0" borderId="0" xfId="0" applyFont="1" applyAlignment="1">
      <alignment/>
    </xf>
    <xf numFmtId="0" fontId="11" fillId="0" borderId="20" xfId="0" applyFont="1" applyBorder="1" applyAlignment="1">
      <alignment/>
    </xf>
    <xf numFmtId="4" fontId="11" fillId="0" borderId="21" xfId="0" applyNumberFormat="1" applyFont="1" applyBorder="1" applyAlignment="1">
      <alignment horizontal="center" vertical="center"/>
    </xf>
    <xf numFmtId="4" fontId="1" fillId="0" borderId="0" xfId="0" applyNumberFormat="1" applyFont="1" applyAlignment="1">
      <alignment/>
    </xf>
    <xf numFmtId="4" fontId="11" fillId="0" borderId="0" xfId="0" applyNumberFormat="1" applyFont="1" applyAlignment="1">
      <alignment/>
    </xf>
    <xf numFmtId="0" fontId="11" fillId="0" borderId="0" xfId="0" applyFont="1" applyAlignment="1">
      <alignment/>
    </xf>
    <xf numFmtId="0" fontId="0" fillId="0" borderId="20" xfId="0" applyFont="1" applyBorder="1" applyAlignment="1">
      <alignment/>
    </xf>
    <xf numFmtId="4" fontId="0" fillId="0" borderId="21" xfId="0" applyNumberFormat="1" applyFont="1" applyBorder="1" applyAlignment="1">
      <alignment horizontal="center" vertical="center"/>
    </xf>
    <xf numFmtId="4" fontId="0" fillId="0" borderId="0" xfId="0" applyNumberFormat="1" applyAlignment="1">
      <alignment/>
    </xf>
    <xf numFmtId="4" fontId="67" fillId="0" borderId="19" xfId="0" applyNumberFormat="1" applyFont="1" applyBorder="1" applyAlignment="1">
      <alignment horizontal="right" vertical="center"/>
    </xf>
    <xf numFmtId="49" fontId="0" fillId="50" borderId="19" xfId="0" applyNumberFormat="1" applyFont="1" applyFill="1" applyBorder="1" applyAlignment="1">
      <alignment horizontal="center" vertical="center"/>
    </xf>
    <xf numFmtId="0" fontId="0" fillId="50" borderId="19" xfId="0" applyFont="1" applyFill="1" applyBorder="1" applyAlignment="1">
      <alignment horizontal="center" vertical="center"/>
    </xf>
    <xf numFmtId="4" fontId="0" fillId="50" borderId="19" xfId="0" applyNumberFormat="1" applyFont="1" applyFill="1" applyBorder="1" applyAlignment="1">
      <alignment horizontal="center" vertical="center"/>
    </xf>
    <xf numFmtId="0" fontId="0" fillId="49" borderId="0" xfId="0" applyFont="1" applyFill="1" applyAlignment="1">
      <alignment horizontal="center" vertical="center"/>
    </xf>
    <xf numFmtId="0" fontId="0" fillId="49" borderId="0" xfId="0" applyFont="1" applyFill="1" applyBorder="1" applyAlignment="1">
      <alignment horizontal="center" vertical="center"/>
    </xf>
    <xf numFmtId="0" fontId="0" fillId="49" borderId="0" xfId="0" applyFont="1" applyFill="1" applyBorder="1" applyAlignment="1">
      <alignment/>
    </xf>
    <xf numFmtId="0" fontId="0" fillId="51" borderId="22" xfId="0" applyFont="1" applyFill="1" applyBorder="1" applyAlignment="1">
      <alignment horizontal="center" vertical="center"/>
    </xf>
    <xf numFmtId="0" fontId="0" fillId="50" borderId="23" xfId="0" applyFont="1" applyFill="1" applyBorder="1" applyAlignment="1">
      <alignment horizontal="center" vertical="center"/>
    </xf>
    <xf numFmtId="0" fontId="0" fillId="50" borderId="23" xfId="0" applyFont="1" applyFill="1" applyBorder="1" applyAlignment="1">
      <alignment horizontal="center" vertical="center" wrapText="1"/>
    </xf>
    <xf numFmtId="0" fontId="0" fillId="51" borderId="24" xfId="0" applyFont="1" applyFill="1" applyBorder="1" applyAlignment="1">
      <alignment horizontal="center" vertical="center"/>
    </xf>
    <xf numFmtId="0" fontId="0" fillId="51" borderId="25" xfId="0" applyFont="1" applyFill="1" applyBorder="1" applyAlignment="1">
      <alignment horizontal="center" vertical="center"/>
    </xf>
    <xf numFmtId="4" fontId="0" fillId="51" borderId="22" xfId="0" applyNumberFormat="1" applyFont="1" applyFill="1" applyBorder="1" applyAlignment="1">
      <alignment horizontal="right" vertical="center"/>
    </xf>
    <xf numFmtId="4" fontId="0" fillId="50" borderId="19" xfId="0" applyNumberFormat="1" applyFont="1" applyFill="1" applyBorder="1" applyAlignment="1">
      <alignment horizontal="right" vertical="center"/>
    </xf>
    <xf numFmtId="4" fontId="0" fillId="50" borderId="19" xfId="0" applyNumberFormat="1" applyFont="1" applyFill="1" applyBorder="1" applyAlignment="1">
      <alignment vertical="center"/>
    </xf>
    <xf numFmtId="0" fontId="0" fillId="49" borderId="0" xfId="0" applyFont="1" applyFill="1" applyBorder="1" applyAlignment="1">
      <alignment/>
    </xf>
    <xf numFmtId="0" fontId="0" fillId="49" borderId="0" xfId="0" applyFont="1" applyFill="1" applyBorder="1" applyAlignment="1">
      <alignment horizontal="left" vertical="center"/>
    </xf>
    <xf numFmtId="4" fontId="0" fillId="49" borderId="0" xfId="0" applyNumberFormat="1" applyFont="1" applyFill="1" applyBorder="1" applyAlignment="1">
      <alignment horizontal="right" vertical="center"/>
    </xf>
    <xf numFmtId="2" fontId="0" fillId="49" borderId="0" xfId="0" applyNumberFormat="1" applyFont="1" applyFill="1" applyBorder="1" applyAlignment="1">
      <alignment horizontal="right" vertical="center"/>
    </xf>
    <xf numFmtId="0" fontId="0" fillId="49" borderId="0" xfId="0" applyFont="1" applyFill="1" applyBorder="1" applyAlignment="1">
      <alignment horizontal="right" vertical="center"/>
    </xf>
    <xf numFmtId="0" fontId="0" fillId="49" borderId="0" xfId="0" applyFont="1" applyFill="1" applyAlignment="1">
      <alignment horizontal="left" vertical="center"/>
    </xf>
    <xf numFmtId="0" fontId="0" fillId="49" borderId="0" xfId="0" applyFont="1" applyFill="1" applyAlignment="1">
      <alignment/>
    </xf>
    <xf numFmtId="4" fontId="0" fillId="49" borderId="0" xfId="0" applyNumberFormat="1" applyFont="1" applyFill="1" applyAlignment="1">
      <alignment horizontal="right" vertical="center"/>
    </xf>
    <xf numFmtId="2" fontId="0" fillId="49" borderId="0" xfId="0" applyNumberFormat="1" applyFont="1" applyFill="1" applyAlignment="1">
      <alignment horizontal="right" vertical="center"/>
    </xf>
    <xf numFmtId="49" fontId="0" fillId="0" borderId="0" xfId="115" applyNumberFormat="1" applyFont="1" applyAlignment="1">
      <alignment vertical="center"/>
      <protection/>
    </xf>
    <xf numFmtId="4" fontId="0" fillId="0" borderId="0" xfId="115" applyNumberFormat="1" applyFont="1" applyFill="1" applyBorder="1" applyAlignment="1">
      <alignment horizontal="right" vertical="center"/>
      <protection/>
    </xf>
    <xf numFmtId="0" fontId="0" fillId="0" borderId="26" xfId="0" applyFont="1" applyBorder="1" applyAlignment="1">
      <alignment horizontal="center"/>
    </xf>
    <xf numFmtId="0" fontId="0" fillId="0" borderId="27" xfId="0" applyFont="1" applyBorder="1" applyAlignment="1">
      <alignment horizontal="center"/>
    </xf>
    <xf numFmtId="49" fontId="1" fillId="0" borderId="28" xfId="0" applyNumberFormat="1" applyFont="1" applyBorder="1" applyAlignment="1">
      <alignment/>
    </xf>
    <xf numFmtId="4" fontId="0" fillId="0" borderId="29" xfId="0" applyNumberFormat="1" applyFont="1" applyBorder="1" applyAlignment="1">
      <alignment/>
    </xf>
    <xf numFmtId="49" fontId="1" fillId="0" borderId="30" xfId="0" applyNumberFormat="1"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horizontal="center"/>
    </xf>
    <xf numFmtId="49" fontId="1" fillId="0" borderId="34" xfId="0" applyNumberFormat="1" applyFont="1" applyBorder="1" applyAlignment="1">
      <alignment horizontal="center" vertical="center"/>
    </xf>
    <xf numFmtId="0" fontId="11" fillId="0" borderId="31" xfId="0" applyFont="1" applyBorder="1" applyAlignment="1">
      <alignment/>
    </xf>
    <xf numFmtId="4" fontId="11" fillId="0" borderId="35" xfId="0" applyNumberFormat="1" applyFont="1" applyBorder="1" applyAlignment="1">
      <alignment horizontal="center" vertical="center"/>
    </xf>
    <xf numFmtId="4" fontId="0" fillId="0" borderId="35" xfId="0" applyNumberFormat="1" applyFont="1" applyBorder="1" applyAlignment="1">
      <alignment horizontal="center" vertical="center"/>
    </xf>
    <xf numFmtId="49" fontId="1" fillId="51" borderId="28" xfId="0" applyNumberFormat="1" applyFont="1" applyFill="1" applyBorder="1" applyAlignment="1">
      <alignment horizontal="center" vertical="center"/>
    </xf>
    <xf numFmtId="49" fontId="0" fillId="50" borderId="28" xfId="0" applyNumberFormat="1" applyFont="1" applyFill="1" applyBorder="1" applyAlignment="1">
      <alignment horizontal="center" vertical="center"/>
    </xf>
    <xf numFmtId="0" fontId="0" fillId="0" borderId="0" xfId="0" applyBorder="1" applyAlignment="1">
      <alignment/>
    </xf>
    <xf numFmtId="4" fontId="0" fillId="51" borderId="19" xfId="0" applyNumberFormat="1" applyFont="1" applyFill="1" applyBorder="1" applyAlignment="1">
      <alignment horizontal="right" vertical="center"/>
    </xf>
    <xf numFmtId="49" fontId="0" fillId="0" borderId="19" xfId="0" applyNumberFormat="1" applyFont="1" applyFill="1" applyBorder="1" applyAlignment="1">
      <alignment horizontal="center" vertical="center"/>
    </xf>
    <xf numFmtId="4" fontId="0" fillId="0" borderId="19" xfId="0" applyNumberFormat="1" applyFont="1" applyFill="1" applyBorder="1" applyAlignment="1">
      <alignment horizontal="right" vertical="center"/>
    </xf>
    <xf numFmtId="4" fontId="67" fillId="0" borderId="19" xfId="0" applyNumberFormat="1" applyFont="1" applyFill="1" applyBorder="1" applyAlignment="1">
      <alignment horizontal="right" vertical="center"/>
    </xf>
    <xf numFmtId="4" fontId="0" fillId="0" borderId="19" xfId="0" applyNumberFormat="1" applyFont="1" applyFill="1" applyBorder="1" applyAlignment="1">
      <alignment vertical="center"/>
    </xf>
    <xf numFmtId="49" fontId="1" fillId="0" borderId="36" xfId="0" applyNumberFormat="1" applyFont="1" applyBorder="1" applyAlignment="1">
      <alignment/>
    </xf>
    <xf numFmtId="49" fontId="1" fillId="0" borderId="28" xfId="0" applyNumberFormat="1" applyFont="1" applyFill="1" applyBorder="1" applyAlignment="1">
      <alignment vertical="center"/>
    </xf>
    <xf numFmtId="10" fontId="0" fillId="0" borderId="21" xfId="0" applyNumberFormat="1" applyFont="1" applyBorder="1" applyAlignment="1">
      <alignment horizontal="center" vertical="center"/>
    </xf>
    <xf numFmtId="10" fontId="0" fillId="0" borderId="35" xfId="0" applyNumberFormat="1" applyFont="1" applyBorder="1" applyAlignment="1">
      <alignment horizontal="center" vertical="center"/>
    </xf>
    <xf numFmtId="0" fontId="10" fillId="0" borderId="31" xfId="0" applyFont="1" applyBorder="1" applyAlignment="1">
      <alignment vertical="center"/>
    </xf>
    <xf numFmtId="0" fontId="10" fillId="0" borderId="37" xfId="0" applyFont="1" applyBorder="1" applyAlignment="1">
      <alignment vertical="center"/>
    </xf>
    <xf numFmtId="0" fontId="10" fillId="0" borderId="35" xfId="0" applyFont="1" applyBorder="1" applyAlignment="1">
      <alignment vertical="center"/>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4" fontId="16" fillId="0" borderId="40" xfId="0" applyNumberFormat="1" applyFont="1" applyBorder="1" applyAlignment="1">
      <alignment vertical="center"/>
    </xf>
    <xf numFmtId="4" fontId="16" fillId="0" borderId="41" xfId="0" applyNumberFormat="1" applyFont="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4"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Alignment="1">
      <alignment/>
    </xf>
    <xf numFmtId="0" fontId="0" fillId="0" borderId="19" xfId="0" applyFont="1" applyFill="1" applyBorder="1" applyAlignment="1">
      <alignment horizontal="center" vertical="center"/>
    </xf>
    <xf numFmtId="0" fontId="1" fillId="50" borderId="28" xfId="0" applyFont="1" applyFill="1" applyBorder="1" applyAlignment="1">
      <alignment horizontal="center" vertical="center"/>
    </xf>
    <xf numFmtId="0" fontId="0" fillId="49" borderId="0" xfId="0" applyFill="1" applyBorder="1" applyAlignment="1">
      <alignment/>
    </xf>
    <xf numFmtId="49" fontId="1" fillId="49" borderId="0" xfId="0" applyNumberFormat="1" applyFont="1" applyFill="1" applyBorder="1" applyAlignment="1">
      <alignment horizontal="center" vertical="center"/>
    </xf>
    <xf numFmtId="0" fontId="6" fillId="49" borderId="0" xfId="0" applyFont="1" applyFill="1" applyBorder="1" applyAlignment="1">
      <alignment horizontal="right"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5" xfId="0" applyFont="1" applyFill="1" applyBorder="1" applyAlignment="1">
      <alignment horizontal="center" vertical="center"/>
    </xf>
    <xf numFmtId="4" fontId="0" fillId="0" borderId="19" xfId="0" applyNumberFormat="1" applyFont="1" applyFill="1" applyBorder="1" applyAlignment="1">
      <alignment horizontal="center" vertical="center"/>
    </xf>
    <xf numFmtId="4" fontId="0" fillId="0" borderId="22" xfId="0" applyNumberFormat="1" applyFont="1" applyFill="1" applyBorder="1" applyAlignment="1">
      <alignment horizontal="right" vertical="center"/>
    </xf>
    <xf numFmtId="0" fontId="0" fillId="0" borderId="23" xfId="0" applyFont="1" applyFill="1" applyBorder="1" applyAlignment="1">
      <alignment horizontal="center" vertical="center" wrapText="1"/>
    </xf>
    <xf numFmtId="49" fontId="1" fillId="0" borderId="28"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49" fontId="1" fillId="51" borderId="42" xfId="0" applyNumberFormat="1" applyFont="1" applyFill="1" applyBorder="1" applyAlignment="1">
      <alignment horizontal="center" vertical="center"/>
    </xf>
    <xf numFmtId="0" fontId="0" fillId="51" borderId="43" xfId="0" applyFont="1" applyFill="1" applyBorder="1" applyAlignment="1">
      <alignment horizontal="center" vertical="center"/>
    </xf>
    <xf numFmtId="0" fontId="0" fillId="51" borderId="44" xfId="0" applyFont="1" applyFill="1" applyBorder="1" applyAlignment="1">
      <alignment horizontal="center" vertical="center"/>
    </xf>
    <xf numFmtId="0" fontId="0" fillId="51" borderId="45" xfId="0" applyFont="1" applyFill="1" applyBorder="1" applyAlignment="1">
      <alignment horizontal="center" vertical="center"/>
    </xf>
    <xf numFmtId="4" fontId="0" fillId="51" borderId="45" xfId="0" applyNumberFormat="1" applyFont="1" applyFill="1" applyBorder="1" applyAlignment="1">
      <alignment horizontal="right" vertical="center"/>
    </xf>
    <xf numFmtId="4" fontId="0" fillId="51" borderId="44" xfId="0" applyNumberFormat="1" applyFont="1" applyFill="1" applyBorder="1" applyAlignment="1">
      <alignment horizontal="right" vertical="center"/>
    </xf>
    <xf numFmtId="0" fontId="0" fillId="0" borderId="0" xfId="115">
      <alignment/>
      <protection/>
    </xf>
    <xf numFmtId="0" fontId="41" fillId="52" borderId="26" xfId="115" applyFont="1" applyFill="1" applyBorder="1" applyAlignment="1">
      <alignment horizontal="left"/>
      <protection/>
    </xf>
    <xf numFmtId="0" fontId="41" fillId="52" borderId="28" xfId="115" applyFont="1" applyFill="1" applyBorder="1" applyAlignment="1">
      <alignment horizontal="left"/>
      <protection/>
    </xf>
    <xf numFmtId="0" fontId="0" fillId="0" borderId="0" xfId="115" applyAlignment="1">
      <alignment wrapText="1"/>
      <protection/>
    </xf>
    <xf numFmtId="208" fontId="0" fillId="0" borderId="0" xfId="115" applyNumberFormat="1">
      <alignment/>
      <protection/>
    </xf>
    <xf numFmtId="0" fontId="4" fillId="0" borderId="0" xfId="91" applyAlignment="1" applyProtection="1">
      <alignment/>
      <protection/>
    </xf>
    <xf numFmtId="0" fontId="41" fillId="52" borderId="42" xfId="115" applyFont="1" applyFill="1" applyBorder="1" applyAlignment="1">
      <alignment horizontal="left" vertical="center" wrapText="1"/>
      <protection/>
    </xf>
    <xf numFmtId="0" fontId="68" fillId="0" borderId="0" xfId="115" applyFont="1" applyAlignment="1">
      <alignment wrapText="1"/>
      <protection/>
    </xf>
    <xf numFmtId="208" fontId="0" fillId="0" borderId="0" xfId="115" applyNumberFormat="1" applyAlignment="1">
      <alignment wrapText="1"/>
      <protection/>
    </xf>
    <xf numFmtId="0" fontId="41" fillId="50" borderId="44" xfId="115" applyFont="1" applyFill="1" applyBorder="1" applyAlignment="1">
      <alignment horizontal="right" vertical="center" wrapText="1"/>
      <protection/>
    </xf>
    <xf numFmtId="208" fontId="0" fillId="0" borderId="0" xfId="115" applyNumberFormat="1" applyAlignment="1">
      <alignment horizontal="center"/>
      <protection/>
    </xf>
    <xf numFmtId="0" fontId="69" fillId="0" borderId="19" xfId="115" applyFont="1" applyBorder="1">
      <alignment/>
      <protection/>
    </xf>
    <xf numFmtId="0" fontId="17" fillId="50" borderId="19" xfId="115" applyFont="1" applyFill="1" applyBorder="1" applyAlignment="1">
      <alignment horizontal="center" vertical="center" wrapText="1"/>
      <protection/>
    </xf>
    <xf numFmtId="0" fontId="69" fillId="0" borderId="19" xfId="115" applyFont="1" applyBorder="1" applyAlignment="1">
      <alignment horizontal="center"/>
      <protection/>
    </xf>
    <xf numFmtId="2" fontId="17" fillId="50" borderId="19" xfId="115" applyNumberFormat="1" applyFont="1" applyFill="1" applyBorder="1" applyAlignment="1">
      <alignment horizontal="right" vertical="center" wrapText="1"/>
      <protection/>
    </xf>
    <xf numFmtId="0" fontId="17" fillId="50" borderId="46" xfId="115" applyFont="1" applyFill="1" applyBorder="1" applyAlignment="1">
      <alignment horizontal="right" vertical="center" wrapText="1"/>
      <protection/>
    </xf>
    <xf numFmtId="0" fontId="0" fillId="0" borderId="18" xfId="115" applyBorder="1">
      <alignment/>
      <protection/>
    </xf>
    <xf numFmtId="192" fontId="17" fillId="50" borderId="29" xfId="115" applyNumberFormat="1" applyFont="1" applyFill="1" applyBorder="1" applyAlignment="1">
      <alignment horizontal="right" vertical="center" wrapText="1"/>
      <protection/>
    </xf>
    <xf numFmtId="0" fontId="17" fillId="50" borderId="28" xfId="115" applyFont="1" applyFill="1" applyBorder="1" applyAlignment="1">
      <alignment vertical="center" wrapText="1"/>
      <protection/>
    </xf>
    <xf numFmtId="0" fontId="17" fillId="50" borderId="46" xfId="115" applyFont="1" applyFill="1" applyBorder="1" applyAlignment="1">
      <alignment vertical="center" wrapText="1"/>
      <protection/>
    </xf>
    <xf numFmtId="0" fontId="17" fillId="50" borderId="22" xfId="115" applyFont="1" applyFill="1" applyBorder="1" applyAlignment="1">
      <alignment horizontal="center" vertical="center" wrapText="1"/>
      <protection/>
    </xf>
    <xf numFmtId="0" fontId="69" fillId="0" borderId="22" xfId="115" applyFont="1" applyBorder="1" applyAlignment="1">
      <alignment horizontal="center"/>
      <protection/>
    </xf>
    <xf numFmtId="0" fontId="17" fillId="50" borderId="22" xfId="115" applyFont="1" applyFill="1" applyBorder="1" applyAlignment="1">
      <alignment horizontal="right" vertical="center" wrapText="1"/>
      <protection/>
    </xf>
    <xf numFmtId="0" fontId="69" fillId="0" borderId="22" xfId="115" applyFont="1" applyBorder="1">
      <alignment/>
      <protection/>
    </xf>
    <xf numFmtId="0" fontId="41" fillId="52" borderId="22" xfId="115" applyFont="1" applyFill="1" applyBorder="1" applyAlignment="1">
      <alignment horizontal="right" vertical="center" wrapText="1"/>
      <protection/>
    </xf>
    <xf numFmtId="2" fontId="41" fillId="52" borderId="47" xfId="115" applyNumberFormat="1" applyFont="1" applyFill="1" applyBorder="1" applyAlignment="1">
      <alignment horizontal="right" vertical="center" wrapText="1"/>
      <protection/>
    </xf>
    <xf numFmtId="0" fontId="17" fillId="50" borderId="48" xfId="124" applyFont="1" applyFill="1" applyBorder="1" applyAlignment="1" applyProtection="1">
      <alignment horizontal="left" vertical="center" wrapText="1"/>
      <protection locked="0"/>
    </xf>
    <xf numFmtId="0" fontId="17" fillId="50" borderId="25" xfId="115" applyFont="1" applyFill="1" applyBorder="1" applyAlignment="1">
      <alignment horizontal="center" vertical="center" wrapText="1"/>
      <protection/>
    </xf>
    <xf numFmtId="49" fontId="17" fillId="50" borderId="49" xfId="124" applyNumberFormat="1" applyFont="1" applyFill="1" applyBorder="1" applyAlignment="1">
      <alignment horizontal="center" vertical="center" wrapText="1"/>
      <protection/>
    </xf>
    <xf numFmtId="191" fontId="17" fillId="50" borderId="18" xfId="115" applyNumberFormat="1" applyFont="1" applyFill="1" applyBorder="1" applyAlignment="1">
      <alignment horizontal="right" vertical="center" wrapText="1"/>
      <protection/>
    </xf>
    <xf numFmtId="0" fontId="17" fillId="50" borderId="18" xfId="115" applyFont="1" applyFill="1" applyBorder="1" applyAlignment="1">
      <alignment horizontal="right" vertical="center" wrapText="1"/>
      <protection/>
    </xf>
    <xf numFmtId="2" fontId="17" fillId="50" borderId="18" xfId="115" applyNumberFormat="1" applyFont="1" applyFill="1" applyBorder="1" applyAlignment="1">
      <alignment horizontal="right" vertical="center" wrapText="1"/>
      <protection/>
    </xf>
    <xf numFmtId="0" fontId="70" fillId="0" borderId="50" xfId="115" applyFont="1" applyBorder="1" applyAlignment="1">
      <alignment vertical="center" wrapText="1"/>
      <protection/>
    </xf>
    <xf numFmtId="0" fontId="17" fillId="50" borderId="50" xfId="115" applyFont="1" applyFill="1" applyBorder="1" applyAlignment="1">
      <alignment horizontal="center" vertical="center" wrapText="1"/>
      <protection/>
    </xf>
    <xf numFmtId="0" fontId="70" fillId="0" borderId="51" xfId="115" applyFont="1" applyBorder="1" applyAlignment="1">
      <alignment horizontal="center" vertical="center"/>
      <protection/>
    </xf>
    <xf numFmtId="191" fontId="17" fillId="50" borderId="46" xfId="115" applyNumberFormat="1" applyFont="1" applyFill="1" applyBorder="1" applyAlignment="1">
      <alignment horizontal="right" vertical="center" wrapText="1"/>
      <protection/>
    </xf>
    <xf numFmtId="2" fontId="17" fillId="50" borderId="46" xfId="115" applyNumberFormat="1" applyFont="1" applyFill="1" applyBorder="1" applyAlignment="1">
      <alignment horizontal="right" vertical="center" wrapText="1"/>
      <protection/>
    </xf>
    <xf numFmtId="0" fontId="41" fillId="52" borderId="46" xfId="115" applyFont="1" applyFill="1" applyBorder="1" applyAlignment="1">
      <alignment horizontal="right" vertical="center" wrapText="1"/>
      <protection/>
    </xf>
    <xf numFmtId="2" fontId="41" fillId="52" borderId="46" xfId="115" applyNumberFormat="1" applyFont="1" applyFill="1" applyBorder="1" applyAlignment="1">
      <alignment horizontal="right" vertical="center" wrapText="1"/>
      <protection/>
    </xf>
    <xf numFmtId="0" fontId="17" fillId="50" borderId="52" xfId="115" applyFont="1" applyFill="1" applyBorder="1" applyAlignment="1">
      <alignment horizontal="center" vertical="center" wrapText="1"/>
      <protection/>
    </xf>
    <xf numFmtId="0" fontId="17" fillId="50" borderId="21" xfId="115" applyFont="1" applyFill="1" applyBorder="1" applyAlignment="1">
      <alignment horizontal="center" vertical="center"/>
      <protection/>
    </xf>
    <xf numFmtId="0" fontId="17" fillId="50" borderId="21" xfId="115" applyFont="1" applyFill="1" applyBorder="1" applyAlignment="1">
      <alignment horizontal="center"/>
      <protection/>
    </xf>
    <xf numFmtId="191" fontId="17" fillId="50" borderId="21" xfId="115" applyNumberFormat="1" applyFont="1" applyFill="1" applyBorder="1">
      <alignment/>
      <protection/>
    </xf>
    <xf numFmtId="0" fontId="17" fillId="50" borderId="21" xfId="115" applyFont="1" applyFill="1" applyBorder="1">
      <alignment/>
      <protection/>
    </xf>
    <xf numFmtId="0" fontId="41" fillId="50" borderId="21" xfId="115" applyFont="1" applyFill="1" applyBorder="1" applyAlignment="1">
      <alignment horizontal="right" wrapText="1"/>
      <protection/>
    </xf>
    <xf numFmtId="2" fontId="41" fillId="50" borderId="53" xfId="115" applyNumberFormat="1" applyFont="1" applyFill="1" applyBorder="1">
      <alignment/>
      <protection/>
    </xf>
    <xf numFmtId="0" fontId="17" fillId="50" borderId="54" xfId="115" applyFont="1" applyFill="1" applyBorder="1" applyAlignment="1">
      <alignment horizontal="center" vertical="center" wrapText="1"/>
      <protection/>
    </xf>
    <xf numFmtId="0" fontId="17" fillId="50" borderId="54" xfId="115" applyFont="1" applyFill="1" applyBorder="1" applyAlignment="1">
      <alignment horizontal="center" vertical="center"/>
      <protection/>
    </xf>
    <xf numFmtId="191" fontId="17" fillId="50" borderId="54" xfId="115" applyNumberFormat="1" applyFont="1" applyFill="1" applyBorder="1">
      <alignment/>
      <protection/>
    </xf>
    <xf numFmtId="0" fontId="17" fillId="50" borderId="54" xfId="115" applyFont="1" applyFill="1" applyBorder="1">
      <alignment/>
      <protection/>
    </xf>
    <xf numFmtId="0" fontId="41" fillId="52" borderId="19" xfId="115" applyFont="1" applyFill="1" applyBorder="1" applyAlignment="1">
      <alignment horizontal="right" wrapText="1"/>
      <protection/>
    </xf>
    <xf numFmtId="2" fontId="41" fillId="52" borderId="53" xfId="115" applyNumberFormat="1" applyFont="1" applyFill="1" applyBorder="1">
      <alignment/>
      <protection/>
    </xf>
    <xf numFmtId="0" fontId="69" fillId="0" borderId="49" xfId="115" applyFont="1" applyBorder="1" applyAlignment="1">
      <alignment wrapText="1"/>
      <protection/>
    </xf>
    <xf numFmtId="0" fontId="17" fillId="50" borderId="49" xfId="115" applyFont="1" applyFill="1" applyBorder="1" applyAlignment="1">
      <alignment horizontal="center" vertical="center" wrapText="1"/>
      <protection/>
    </xf>
    <xf numFmtId="0" fontId="67" fillId="0" borderId="49" xfId="115" applyFont="1" applyBorder="1" applyAlignment="1" quotePrefix="1">
      <alignment horizontal="center" vertical="center"/>
      <protection/>
    </xf>
    <xf numFmtId="191" fontId="17" fillId="50" borderId="49" xfId="115" applyNumberFormat="1" applyFont="1" applyFill="1" applyBorder="1" applyAlignment="1">
      <alignment horizontal="right" vertical="center" wrapText="1"/>
      <protection/>
    </xf>
    <xf numFmtId="0" fontId="17" fillId="50" borderId="49" xfId="115" applyFont="1" applyFill="1" applyBorder="1" applyAlignment="1">
      <alignment horizontal="right" vertical="center" wrapText="1"/>
      <protection/>
    </xf>
    <xf numFmtId="2" fontId="17" fillId="50" borderId="49" xfId="115" applyNumberFormat="1" applyFont="1" applyFill="1" applyBorder="1" applyAlignment="1">
      <alignment horizontal="right" vertical="center" wrapText="1"/>
      <protection/>
    </xf>
    <xf numFmtId="2" fontId="17" fillId="50" borderId="27" xfId="115" applyNumberFormat="1" applyFont="1" applyFill="1" applyBorder="1" applyAlignment="1">
      <alignment horizontal="right" vertical="center" wrapText="1"/>
      <protection/>
    </xf>
    <xf numFmtId="0" fontId="69" fillId="0" borderId="19" xfId="115" applyFont="1" applyBorder="1" applyAlignment="1">
      <alignment wrapText="1"/>
      <protection/>
    </xf>
    <xf numFmtId="0" fontId="67" fillId="0" borderId="19" xfId="115" applyFont="1" applyBorder="1" applyAlignment="1" quotePrefix="1">
      <alignment horizontal="center" vertical="center"/>
      <protection/>
    </xf>
    <xf numFmtId="191" fontId="17" fillId="50" borderId="19" xfId="115" applyNumberFormat="1" applyFont="1" applyFill="1" applyBorder="1" applyAlignment="1">
      <alignment horizontal="right" vertical="center" wrapText="1"/>
      <protection/>
    </xf>
    <xf numFmtId="0" fontId="17" fillId="50" borderId="19" xfId="115" applyFont="1" applyFill="1" applyBorder="1" applyAlignment="1">
      <alignment horizontal="right" vertical="center" wrapText="1"/>
      <protection/>
    </xf>
    <xf numFmtId="2" fontId="17" fillId="50" borderId="29" xfId="115" applyNumberFormat="1" applyFont="1" applyFill="1" applyBorder="1" applyAlignment="1">
      <alignment horizontal="right" vertical="center" wrapText="1"/>
      <protection/>
    </xf>
    <xf numFmtId="0" fontId="17" fillId="50" borderId="55" xfId="115" applyFont="1" applyFill="1" applyBorder="1" applyAlignment="1">
      <alignment horizontal="center" vertical="center" wrapText="1"/>
      <protection/>
    </xf>
    <xf numFmtId="0" fontId="17" fillId="50" borderId="55" xfId="115" applyFont="1" applyFill="1" applyBorder="1" applyAlignment="1">
      <alignment horizontal="center" vertical="center"/>
      <protection/>
    </xf>
    <xf numFmtId="191" fontId="17" fillId="50" borderId="55" xfId="115" applyNumberFormat="1" applyFont="1" applyFill="1" applyBorder="1">
      <alignment/>
      <protection/>
    </xf>
    <xf numFmtId="0" fontId="17" fillId="50" borderId="55" xfId="115" applyFont="1" applyFill="1" applyBorder="1">
      <alignment/>
      <protection/>
    </xf>
    <xf numFmtId="0" fontId="41" fillId="52" borderId="46" xfId="115" applyFont="1" applyFill="1" applyBorder="1" applyAlignment="1">
      <alignment horizontal="right" wrapText="1"/>
      <protection/>
    </xf>
    <xf numFmtId="2" fontId="41" fillId="52" borderId="56" xfId="115" applyNumberFormat="1" applyFont="1" applyFill="1" applyBorder="1">
      <alignment/>
      <protection/>
    </xf>
    <xf numFmtId="0" fontId="17" fillId="0" borderId="0" xfId="115" applyFont="1">
      <alignment/>
      <protection/>
    </xf>
    <xf numFmtId="0" fontId="41" fillId="52" borderId="26" xfId="115" applyFont="1" applyFill="1" applyBorder="1">
      <alignment/>
      <protection/>
    </xf>
    <xf numFmtId="0" fontId="17" fillId="52" borderId="18" xfId="115" applyFont="1" applyFill="1" applyBorder="1">
      <alignment/>
      <protection/>
    </xf>
    <xf numFmtId="0" fontId="17" fillId="52" borderId="57" xfId="115" applyFont="1" applyFill="1" applyBorder="1">
      <alignment/>
      <protection/>
    </xf>
    <xf numFmtId="0" fontId="41" fillId="50" borderId="28" xfId="115" applyFont="1" applyFill="1" applyBorder="1" applyAlignment="1">
      <alignment vertical="center" wrapText="1"/>
      <protection/>
    </xf>
    <xf numFmtId="0" fontId="41" fillId="50" borderId="19" xfId="115" applyFont="1" applyFill="1" applyBorder="1" applyAlignment="1">
      <alignment horizontal="center" vertical="center" wrapText="1"/>
      <protection/>
    </xf>
    <xf numFmtId="0" fontId="41" fillId="50" borderId="29" xfId="115" applyFont="1" applyFill="1" applyBorder="1" applyAlignment="1">
      <alignment horizontal="center" vertical="center" wrapText="1"/>
      <protection/>
    </xf>
    <xf numFmtId="0" fontId="41" fillId="50" borderId="19" xfId="115" applyFont="1" applyFill="1" applyBorder="1" applyAlignment="1">
      <alignment horizontal="right" vertical="center" wrapText="1"/>
      <protection/>
    </xf>
    <xf numFmtId="2" fontId="41" fillId="50" borderId="29" xfId="115" applyNumberFormat="1" applyFont="1" applyFill="1" applyBorder="1" applyAlignment="1">
      <alignment horizontal="right" vertical="center" wrapText="1"/>
      <protection/>
    </xf>
    <xf numFmtId="2" fontId="17" fillId="0" borderId="0" xfId="115" applyNumberFormat="1" applyFont="1">
      <alignment/>
      <protection/>
    </xf>
    <xf numFmtId="2" fontId="1" fillId="0" borderId="58" xfId="115" applyNumberFormat="1" applyFont="1" applyBorder="1">
      <alignment/>
      <protection/>
    </xf>
    <xf numFmtId="0" fontId="41" fillId="50" borderId="29" xfId="115" applyFont="1" applyFill="1" applyBorder="1" applyAlignment="1">
      <alignment horizontal="right" vertical="center" wrapText="1"/>
      <protection/>
    </xf>
    <xf numFmtId="0" fontId="41" fillId="50" borderId="28" xfId="115" applyFont="1" applyFill="1" applyBorder="1" applyAlignment="1">
      <alignment horizontal="left" vertical="top" wrapText="1"/>
      <protection/>
    </xf>
    <xf numFmtId="0" fontId="41" fillId="50" borderId="30" xfId="115" applyFont="1" applyFill="1" applyBorder="1" applyAlignment="1">
      <alignment vertical="center" wrapText="1"/>
      <protection/>
    </xf>
    <xf numFmtId="0" fontId="41" fillId="50" borderId="25" xfId="115" applyFont="1" applyFill="1" applyBorder="1" applyAlignment="1">
      <alignment horizontal="right" vertical="center" wrapText="1"/>
      <protection/>
    </xf>
    <xf numFmtId="2" fontId="41" fillId="50" borderId="59" xfId="115" applyNumberFormat="1" applyFont="1" applyFill="1" applyBorder="1" applyAlignment="1">
      <alignment horizontal="right" vertical="center" wrapText="1"/>
      <protection/>
    </xf>
    <xf numFmtId="0" fontId="41" fillId="51" borderId="60" xfId="115" applyFont="1" applyFill="1" applyBorder="1" applyAlignment="1">
      <alignment vertical="center" wrapText="1"/>
      <protection/>
    </xf>
    <xf numFmtId="0" fontId="41" fillId="51" borderId="45" xfId="115" applyFont="1" applyFill="1" applyBorder="1" applyAlignment="1">
      <alignment horizontal="right" vertical="center" wrapText="1"/>
      <protection/>
    </xf>
    <xf numFmtId="2" fontId="41" fillId="50" borderId="61" xfId="115" applyNumberFormat="1" applyFont="1" applyFill="1" applyBorder="1" applyAlignment="1">
      <alignment horizontal="right" vertical="center" wrapText="1"/>
      <protection/>
    </xf>
    <xf numFmtId="0" fontId="71" fillId="0" borderId="0" xfId="115" applyFont="1" applyAlignment="1">
      <alignment wrapText="1"/>
      <protection/>
    </xf>
    <xf numFmtId="49" fontId="1" fillId="0" borderId="36" xfId="0" applyNumberFormat="1" applyFont="1" applyFill="1" applyBorder="1" applyAlignment="1">
      <alignment vertical="center"/>
    </xf>
    <xf numFmtId="10" fontId="1" fillId="0" borderId="62" xfId="0" applyNumberFormat="1" applyFont="1" applyFill="1" applyBorder="1" applyAlignment="1">
      <alignment horizontal="right" vertical="center"/>
    </xf>
    <xf numFmtId="10" fontId="6" fillId="0" borderId="0" xfId="0" applyNumberFormat="1" applyFont="1" applyFill="1" applyBorder="1" applyAlignment="1">
      <alignment horizontal="left" vertical="center"/>
    </xf>
    <xf numFmtId="0" fontId="70" fillId="0" borderId="19" xfId="115" applyFont="1" applyBorder="1" applyAlignment="1">
      <alignment vertical="center" wrapText="1"/>
      <protection/>
    </xf>
    <xf numFmtId="0" fontId="70" fillId="0" borderId="19" xfId="115" applyFont="1" applyBorder="1" applyAlignment="1">
      <alignment horizontal="center" vertical="center"/>
      <protection/>
    </xf>
    <xf numFmtId="0" fontId="0" fillId="0" borderId="38" xfId="115" applyFont="1" applyBorder="1" applyAlignment="1">
      <alignment/>
      <protection/>
    </xf>
    <xf numFmtId="0" fontId="0" fillId="0" borderId="39" xfId="115" applyFont="1" applyBorder="1" applyAlignment="1">
      <alignment/>
      <protection/>
    </xf>
    <xf numFmtId="0" fontId="0" fillId="0" borderId="32" xfId="115" applyFont="1" applyBorder="1">
      <alignment/>
      <protection/>
    </xf>
    <xf numFmtId="0" fontId="1" fillId="0" borderId="0" xfId="115" applyFont="1" applyBorder="1">
      <alignment/>
      <protection/>
    </xf>
    <xf numFmtId="0" fontId="0" fillId="0" borderId="33" xfId="115" applyFont="1" applyBorder="1" applyAlignment="1">
      <alignment horizontal="center"/>
      <protection/>
    </xf>
    <xf numFmtId="0" fontId="0" fillId="0" borderId="26" xfId="115" applyFont="1" applyBorder="1" applyAlignment="1">
      <alignment horizontal="center"/>
      <protection/>
    </xf>
    <xf numFmtId="0" fontId="0" fillId="0" borderId="18" xfId="115" applyFont="1" applyBorder="1" applyAlignment="1">
      <alignment horizontal="center"/>
      <protection/>
    </xf>
    <xf numFmtId="49" fontId="1" fillId="0" borderId="34" xfId="115" applyNumberFormat="1" applyFont="1" applyBorder="1" applyAlignment="1">
      <alignment horizontal="center" vertical="center"/>
      <protection/>
    </xf>
    <xf numFmtId="49" fontId="1" fillId="0" borderId="30" xfId="115" applyNumberFormat="1" applyFont="1" applyBorder="1">
      <alignment/>
      <protection/>
    </xf>
    <xf numFmtId="4" fontId="0" fillId="0" borderId="19" xfId="115" applyNumberFormat="1" applyFont="1" applyFill="1" applyBorder="1" applyAlignment="1">
      <alignment horizontal="right" vertical="center"/>
      <protection/>
    </xf>
    <xf numFmtId="10" fontId="0" fillId="0" borderId="19" xfId="115" applyNumberFormat="1" applyFont="1" applyBorder="1">
      <alignment/>
      <protection/>
    </xf>
    <xf numFmtId="4" fontId="0" fillId="0" borderId="0" xfId="115" applyNumberFormat="1" applyFont="1">
      <alignment/>
      <protection/>
    </xf>
    <xf numFmtId="0" fontId="0" fillId="0" borderId="0" xfId="115" applyFont="1">
      <alignment/>
      <protection/>
    </xf>
    <xf numFmtId="49" fontId="1" fillId="0" borderId="28" xfId="115" applyNumberFormat="1" applyFont="1" applyFill="1" applyBorder="1" applyAlignment="1">
      <alignment vertical="center"/>
      <protection/>
    </xf>
    <xf numFmtId="49" fontId="1" fillId="0" borderId="28" xfId="115" applyNumberFormat="1" applyFont="1" applyBorder="1">
      <alignment/>
      <protection/>
    </xf>
    <xf numFmtId="4" fontId="0" fillId="0" borderId="19" xfId="115" applyNumberFormat="1" applyFont="1" applyBorder="1">
      <alignment/>
      <protection/>
    </xf>
    <xf numFmtId="49" fontId="1" fillId="0" borderId="36" xfId="115" applyNumberFormat="1" applyFont="1" applyBorder="1">
      <alignment/>
      <protection/>
    </xf>
    <xf numFmtId="0" fontId="11" fillId="0" borderId="31" xfId="115" applyFont="1" applyBorder="1">
      <alignment/>
      <protection/>
    </xf>
    <xf numFmtId="0" fontId="11" fillId="0" borderId="20" xfId="115" applyFont="1" applyBorder="1">
      <alignment/>
      <protection/>
    </xf>
    <xf numFmtId="4" fontId="11" fillId="0" borderId="21" xfId="115" applyNumberFormat="1" applyFont="1" applyBorder="1" applyAlignment="1">
      <alignment horizontal="right" vertical="center"/>
      <protection/>
    </xf>
    <xf numFmtId="10" fontId="11" fillId="0" borderId="21" xfId="115" applyNumberFormat="1" applyFont="1" applyBorder="1" applyAlignment="1">
      <alignment horizontal="right" vertical="center"/>
      <protection/>
    </xf>
    <xf numFmtId="4" fontId="1" fillId="0" borderId="0" xfId="115" applyNumberFormat="1" applyFont="1">
      <alignment/>
      <protection/>
    </xf>
    <xf numFmtId="4" fontId="11" fillId="0" borderId="0" xfId="115" applyNumberFormat="1" applyFont="1">
      <alignment/>
      <protection/>
    </xf>
    <xf numFmtId="0" fontId="11" fillId="0" borderId="0" xfId="115" applyFont="1">
      <alignment/>
      <protection/>
    </xf>
    <xf numFmtId="0" fontId="0" fillId="0" borderId="0" xfId="115" applyFont="1" applyFill="1" applyBorder="1">
      <alignment/>
      <protection/>
    </xf>
    <xf numFmtId="49" fontId="67" fillId="49" borderId="0" xfId="0" applyNumberFormat="1" applyFont="1" applyFill="1" applyBorder="1" applyAlignment="1">
      <alignment horizontal="center" vertical="center"/>
    </xf>
    <xf numFmtId="4" fontId="0" fillId="0" borderId="23" xfId="0" applyNumberFormat="1" applyFont="1" applyBorder="1" applyAlignment="1">
      <alignment/>
    </xf>
    <xf numFmtId="4" fontId="0" fillId="50" borderId="0" xfId="0" applyNumberFormat="1" applyFill="1" applyBorder="1" applyAlignment="1">
      <alignment/>
    </xf>
    <xf numFmtId="4" fontId="1" fillId="51" borderId="63" xfId="0" applyNumberFormat="1" applyFont="1" applyFill="1" applyBorder="1" applyAlignment="1">
      <alignment horizontal="right" vertical="center"/>
    </xf>
    <xf numFmtId="4" fontId="0" fillId="0" borderId="29" xfId="0" applyNumberFormat="1" applyFont="1" applyFill="1" applyBorder="1" applyAlignment="1">
      <alignment horizontal="right" vertical="center"/>
    </xf>
    <xf numFmtId="4" fontId="0" fillId="50" borderId="29" xfId="0" applyNumberFormat="1" applyFont="1" applyFill="1" applyBorder="1" applyAlignment="1">
      <alignment horizontal="right" vertical="center"/>
    </xf>
    <xf numFmtId="4" fontId="1" fillId="51" borderId="29" xfId="0" applyNumberFormat="1" applyFont="1" applyFill="1" applyBorder="1" applyAlignment="1">
      <alignment horizontal="right" vertical="center"/>
    </xf>
    <xf numFmtId="4" fontId="1" fillId="50" borderId="29" xfId="0" applyNumberFormat="1" applyFont="1" applyFill="1" applyBorder="1" applyAlignment="1">
      <alignment horizontal="right" vertical="center"/>
    </xf>
    <xf numFmtId="4" fontId="1" fillId="0" borderId="29" xfId="0" applyNumberFormat="1" applyFont="1" applyFill="1" applyBorder="1" applyAlignment="1">
      <alignment horizontal="right" vertical="center"/>
    </xf>
    <xf numFmtId="4" fontId="1" fillId="51" borderId="61" xfId="0" applyNumberFormat="1" applyFont="1" applyFill="1" applyBorder="1" applyAlignment="1">
      <alignment horizontal="right" vertical="center"/>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0" xfId="0" applyFont="1" applyBorder="1" applyAlignment="1">
      <alignment horizontal="center" vertical="center" wrapText="1"/>
    </xf>
    <xf numFmtId="0" fontId="15" fillId="0" borderId="31" xfId="0" applyFont="1" applyFill="1" applyBorder="1" applyAlignment="1">
      <alignment horizontal="left" vertical="center" wrapText="1"/>
    </xf>
    <xf numFmtId="0" fontId="15" fillId="0" borderId="37"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5" fillId="0" borderId="64" xfId="0" applyFont="1" applyFill="1" applyBorder="1" applyAlignment="1">
      <alignment horizontal="left" vertical="center" wrapText="1"/>
    </xf>
    <xf numFmtId="0" fontId="15" fillId="0" borderId="65" xfId="0" applyFont="1" applyFill="1" applyBorder="1" applyAlignment="1">
      <alignment horizontal="left" vertical="center" wrapText="1"/>
    </xf>
    <xf numFmtId="0" fontId="15" fillId="0" borderId="41" xfId="0" applyFont="1" applyFill="1" applyBorder="1" applyAlignment="1">
      <alignment horizontal="left" vertical="center" wrapText="1"/>
    </xf>
    <xf numFmtId="4" fontId="14" fillId="0" borderId="40" xfId="0" applyNumberFormat="1" applyFont="1" applyFill="1" applyBorder="1" applyAlignment="1">
      <alignment horizontal="center" vertical="center"/>
    </xf>
    <xf numFmtId="4" fontId="14" fillId="0" borderId="41" xfId="0" applyNumberFormat="1" applyFont="1" applyFill="1" applyBorder="1" applyAlignment="1">
      <alignment horizontal="center" vertical="center"/>
    </xf>
    <xf numFmtId="49" fontId="0" fillId="0" borderId="66" xfId="0" applyNumberFormat="1" applyFont="1" applyFill="1" applyBorder="1" applyAlignment="1">
      <alignment horizontal="left" vertical="center" wrapText="1"/>
    </xf>
    <xf numFmtId="49" fontId="0" fillId="0" borderId="67" xfId="0" applyNumberFormat="1" applyFont="1" applyFill="1" applyBorder="1" applyAlignment="1">
      <alignment horizontal="left" vertical="center" wrapText="1"/>
    </xf>
    <xf numFmtId="49" fontId="0" fillId="0" borderId="23" xfId="0" applyNumberFormat="1" applyFont="1" applyFill="1" applyBorder="1" applyAlignment="1">
      <alignment horizontal="left" vertical="center" wrapText="1"/>
    </xf>
    <xf numFmtId="0" fontId="12" fillId="0" borderId="0" xfId="0" applyFont="1" applyBorder="1" applyAlignment="1">
      <alignment horizontal="center" vertical="center"/>
    </xf>
    <xf numFmtId="0" fontId="12" fillId="0" borderId="58" xfId="0" applyFont="1" applyBorder="1" applyAlignment="1">
      <alignment horizontal="center" vertical="center"/>
    </xf>
    <xf numFmtId="0" fontId="12" fillId="0" borderId="65" xfId="0" applyFont="1" applyBorder="1" applyAlignment="1">
      <alignment horizontal="center" vertical="center"/>
    </xf>
    <xf numFmtId="0" fontId="12" fillId="0" borderId="41" xfId="0" applyFont="1" applyBorder="1" applyAlignment="1">
      <alignment horizontal="center" vertical="center"/>
    </xf>
    <xf numFmtId="0" fontId="6" fillId="0" borderId="68"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57" xfId="0" applyFont="1" applyFill="1" applyBorder="1" applyAlignment="1">
      <alignment horizontal="center" vertical="center" wrapText="1"/>
    </xf>
    <xf numFmtId="0" fontId="6" fillId="0" borderId="61" xfId="0" applyFont="1" applyFill="1" applyBorder="1" applyAlignment="1">
      <alignment horizontal="center" vertical="center" wrapText="1"/>
    </xf>
    <xf numFmtId="2" fontId="0" fillId="0" borderId="66" xfId="0" applyNumberFormat="1" applyFont="1" applyFill="1" applyBorder="1" applyAlignment="1">
      <alignment horizontal="left" vertical="center" wrapText="1"/>
    </xf>
    <xf numFmtId="2" fontId="0" fillId="0" borderId="67" xfId="0" applyNumberFormat="1" applyFont="1" applyFill="1" applyBorder="1" applyAlignment="1">
      <alignment horizontal="left" vertical="center" wrapText="1"/>
    </xf>
    <xf numFmtId="2" fontId="0" fillId="0" borderId="23" xfId="0" applyNumberFormat="1" applyFont="1" applyFill="1" applyBorder="1" applyAlignment="1">
      <alignment horizontal="left" vertical="center" wrapText="1"/>
    </xf>
    <xf numFmtId="49" fontId="1" fillId="50" borderId="19" xfId="0" applyNumberFormat="1" applyFont="1" applyFill="1" applyBorder="1" applyAlignment="1">
      <alignment horizontal="left" vertical="center" wrapText="1"/>
    </xf>
    <xf numFmtId="49" fontId="1" fillId="0" borderId="22" xfId="0" applyNumberFormat="1" applyFont="1" applyFill="1" applyBorder="1" applyAlignment="1">
      <alignment horizontal="left" vertical="center"/>
    </xf>
    <xf numFmtId="2" fontId="67" fillId="0" borderId="66" xfId="0" applyNumberFormat="1" applyFont="1" applyFill="1" applyBorder="1" applyAlignment="1">
      <alignment horizontal="left" vertical="center" wrapText="1"/>
    </xf>
    <xf numFmtId="2" fontId="67" fillId="0" borderId="67" xfId="0" applyNumberFormat="1" applyFont="1" applyFill="1" applyBorder="1" applyAlignment="1">
      <alignment horizontal="left" vertical="center" wrapText="1"/>
    </xf>
    <xf numFmtId="2" fontId="67" fillId="0" borderId="23" xfId="0" applyNumberFormat="1" applyFont="1" applyFill="1" applyBorder="1" applyAlignment="1">
      <alignment horizontal="left" vertical="center" wrapText="1"/>
    </xf>
    <xf numFmtId="49" fontId="67" fillId="0" borderId="19" xfId="0" applyNumberFormat="1" applyFont="1" applyFill="1" applyBorder="1" applyAlignment="1">
      <alignment horizontal="left" vertical="center" wrapText="1"/>
    </xf>
    <xf numFmtId="2" fontId="67" fillId="0" borderId="19" xfId="0" applyNumberFormat="1" applyFont="1" applyFill="1" applyBorder="1" applyAlignment="1">
      <alignment vertical="center" wrapText="1"/>
    </xf>
    <xf numFmtId="2" fontId="67" fillId="0" borderId="19" xfId="0" applyNumberFormat="1" applyFont="1" applyFill="1" applyBorder="1" applyAlignment="1">
      <alignment horizontal="left" vertical="center" wrapText="1"/>
    </xf>
    <xf numFmtId="49" fontId="0" fillId="0" borderId="19" xfId="0" applyNumberFormat="1" applyFont="1" applyFill="1" applyBorder="1" applyAlignment="1">
      <alignment horizontal="left" vertical="top" wrapText="1"/>
    </xf>
    <xf numFmtId="0" fontId="6" fillId="0" borderId="7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5" xfId="0" applyFont="1" applyFill="1" applyBorder="1" applyAlignment="1">
      <alignment horizontal="center" vertical="center"/>
    </xf>
    <xf numFmtId="49" fontId="0" fillId="50" borderId="19" xfId="0" applyNumberFormat="1" applyFont="1" applyFill="1" applyBorder="1" applyAlignment="1">
      <alignment horizontal="left" vertical="center" wrapText="1"/>
    </xf>
    <xf numFmtId="0" fontId="0" fillId="0" borderId="0" xfId="115" applyFont="1" applyBorder="1" applyAlignment="1">
      <alignment horizontal="left" vertical="justify"/>
      <protection/>
    </xf>
    <xf numFmtId="49" fontId="1" fillId="51" borderId="45" xfId="0" applyNumberFormat="1" applyFont="1" applyFill="1" applyBorder="1" applyAlignment="1">
      <alignment horizontal="left" vertical="center"/>
    </xf>
    <xf numFmtId="0" fontId="0" fillId="0" borderId="0" xfId="115" applyFont="1" applyFill="1" applyBorder="1" applyAlignment="1">
      <alignment horizontal="left" vertical="justify" wrapText="1"/>
      <protection/>
    </xf>
    <xf numFmtId="0" fontId="0" fillId="0" borderId="0" xfId="115" applyFill="1" applyBorder="1" applyAlignment="1">
      <alignment horizontal="left" vertical="justify" wrapText="1"/>
      <protection/>
    </xf>
    <xf numFmtId="0" fontId="6" fillId="0" borderId="3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64" xfId="0" applyFont="1" applyFill="1" applyBorder="1" applyAlignment="1">
      <alignment horizontal="left" vertical="center" wrapText="1"/>
    </xf>
    <xf numFmtId="0" fontId="6" fillId="0" borderId="65" xfId="0" applyFont="1" applyFill="1" applyBorder="1" applyAlignment="1">
      <alignment horizontal="left" vertical="center" wrapText="1"/>
    </xf>
    <xf numFmtId="0" fontId="6" fillId="0" borderId="41" xfId="0" applyFont="1" applyFill="1" applyBorder="1" applyAlignment="1">
      <alignment horizontal="left" vertical="center" wrapText="1"/>
    </xf>
    <xf numFmtId="49" fontId="1" fillId="51" borderId="22" xfId="0" applyNumberFormat="1" applyFont="1" applyFill="1" applyBorder="1" applyAlignment="1">
      <alignment horizontal="left" vertical="center"/>
    </xf>
    <xf numFmtId="0" fontId="6" fillId="0" borderId="70"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6" fillId="0" borderId="72" xfId="0" applyFont="1" applyFill="1" applyBorder="1" applyAlignment="1">
      <alignment horizontal="center" vertical="center"/>
    </xf>
    <xf numFmtId="0" fontId="6" fillId="0" borderId="60" xfId="0" applyFont="1" applyFill="1" applyBorder="1" applyAlignment="1">
      <alignment horizontal="center" vertical="center"/>
    </xf>
    <xf numFmtId="0" fontId="14" fillId="0" borderId="38"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8" xfId="0" applyFont="1" applyBorder="1" applyAlignment="1">
      <alignment horizontal="center" vertical="center" wrapText="1"/>
    </xf>
    <xf numFmtId="49" fontId="0" fillId="0" borderId="19" xfId="0" applyNumberFormat="1"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45" xfId="0" applyFont="1" applyFill="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9" fillId="0" borderId="31" xfId="0" applyFont="1" applyBorder="1" applyAlignment="1">
      <alignment horizontal="left"/>
    </xf>
    <xf numFmtId="0" fontId="9" fillId="0" borderId="37" xfId="0" applyFont="1" applyBorder="1" applyAlignment="1">
      <alignment horizontal="left"/>
    </xf>
    <xf numFmtId="0" fontId="9" fillId="0" borderId="35" xfId="0" applyFont="1" applyBorder="1" applyAlignment="1">
      <alignment horizontal="left"/>
    </xf>
    <xf numFmtId="4" fontId="16" fillId="0" borderId="39" xfId="0" applyNumberFormat="1" applyFont="1" applyBorder="1" applyAlignment="1">
      <alignment horizontal="center" vertical="center"/>
    </xf>
    <xf numFmtId="4" fontId="16" fillId="0" borderId="65" xfId="0" applyNumberFormat="1" applyFont="1" applyBorder="1" applyAlignment="1">
      <alignment horizontal="center" vertical="center"/>
    </xf>
    <xf numFmtId="0" fontId="41" fillId="52" borderId="31" xfId="115" applyFont="1" applyFill="1" applyBorder="1" applyAlignment="1">
      <alignment vertical="center" wrapText="1"/>
      <protection/>
    </xf>
    <xf numFmtId="0" fontId="41" fillId="52" borderId="37" xfId="115" applyFont="1" applyFill="1" applyBorder="1" applyAlignment="1">
      <alignment vertical="center" wrapText="1"/>
      <protection/>
    </xf>
    <xf numFmtId="0" fontId="41" fillId="52" borderId="35" xfId="115" applyFont="1" applyFill="1" applyBorder="1" applyAlignment="1">
      <alignment vertical="center" wrapText="1"/>
      <protection/>
    </xf>
    <xf numFmtId="0" fontId="41" fillId="52" borderId="64" xfId="115" applyFont="1" applyFill="1" applyBorder="1" applyAlignment="1">
      <alignment vertical="center" wrapText="1"/>
      <protection/>
    </xf>
    <xf numFmtId="0" fontId="41" fillId="52" borderId="65" xfId="115" applyFont="1" applyFill="1" applyBorder="1" applyAlignment="1">
      <alignment vertical="center" wrapText="1"/>
      <protection/>
    </xf>
    <xf numFmtId="0" fontId="41" fillId="52" borderId="41" xfId="115" applyFont="1" applyFill="1" applyBorder="1" applyAlignment="1">
      <alignment vertical="center" wrapText="1"/>
      <protection/>
    </xf>
    <xf numFmtId="0" fontId="41" fillId="0" borderId="65" xfId="115" applyFont="1" applyBorder="1" applyAlignment="1">
      <alignment horizontal="left" vertical="center" wrapText="1"/>
      <protection/>
    </xf>
    <xf numFmtId="0" fontId="41" fillId="51" borderId="38" xfId="115" applyFont="1" applyFill="1" applyBorder="1" applyAlignment="1">
      <alignment horizontal="left" vertical="top" wrapText="1"/>
      <protection/>
    </xf>
    <xf numFmtId="0" fontId="41" fillId="51" borderId="39" xfId="115" applyFont="1" applyFill="1" applyBorder="1" applyAlignment="1">
      <alignment horizontal="left" vertical="top" wrapText="1"/>
      <protection/>
    </xf>
    <xf numFmtId="0" fontId="41" fillId="51" borderId="40" xfId="115" applyFont="1" applyFill="1" applyBorder="1" applyAlignment="1">
      <alignment horizontal="left" vertical="top" wrapText="1"/>
      <protection/>
    </xf>
    <xf numFmtId="0" fontId="0" fillId="0" borderId="64" xfId="115" applyFont="1" applyBorder="1" applyAlignment="1">
      <alignment horizontal="left" vertical="top" wrapText="1"/>
      <protection/>
    </xf>
    <xf numFmtId="0" fontId="0" fillId="0" borderId="65" xfId="115" applyBorder="1" applyAlignment="1">
      <alignment horizontal="left" vertical="top" wrapText="1"/>
      <protection/>
    </xf>
    <xf numFmtId="0" fontId="0" fillId="0" borderId="41" xfId="115" applyBorder="1" applyAlignment="1">
      <alignment horizontal="left" vertical="top" wrapText="1"/>
      <protection/>
    </xf>
    <xf numFmtId="0" fontId="41" fillId="50" borderId="49" xfId="115" applyFont="1" applyFill="1" applyBorder="1" applyAlignment="1">
      <alignment horizontal="right" vertical="center" wrapText="1"/>
      <protection/>
    </xf>
    <xf numFmtId="0" fontId="41" fillId="50" borderId="45" xfId="115" applyFont="1" applyFill="1" applyBorder="1" applyAlignment="1">
      <alignment horizontal="right" vertical="center" wrapText="1"/>
      <protection/>
    </xf>
    <xf numFmtId="0" fontId="41" fillId="50" borderId="27" xfId="115" applyFont="1" applyFill="1" applyBorder="1" applyAlignment="1">
      <alignment horizontal="right" vertical="center" wrapText="1"/>
      <protection/>
    </xf>
    <xf numFmtId="0" fontId="41" fillId="50" borderId="56" xfId="115" applyFont="1" applyFill="1" applyBorder="1" applyAlignment="1">
      <alignment horizontal="right" vertical="center" wrapText="1"/>
      <protection/>
    </xf>
    <xf numFmtId="208" fontId="0" fillId="0" borderId="0" xfId="115" applyNumberFormat="1" applyAlignment="1">
      <alignment horizontal="center"/>
      <protection/>
    </xf>
    <xf numFmtId="0" fontId="45" fillId="23" borderId="31" xfId="115" applyFont="1" applyFill="1" applyBorder="1" applyAlignment="1">
      <alignment horizontal="center" vertical="center" wrapText="1"/>
      <protection/>
    </xf>
    <xf numFmtId="0" fontId="45" fillId="23" borderId="37" xfId="115" applyFont="1" applyFill="1" applyBorder="1" applyAlignment="1">
      <alignment horizontal="center" vertical="center" wrapText="1"/>
      <protection/>
    </xf>
    <xf numFmtId="0" fontId="45" fillId="23" borderId="35" xfId="115" applyFont="1" applyFill="1" applyBorder="1" applyAlignment="1">
      <alignment horizontal="center" vertical="center" wrapText="1"/>
      <protection/>
    </xf>
    <xf numFmtId="49" fontId="17" fillId="52" borderId="18" xfId="115" applyNumberFormat="1" applyFont="1" applyFill="1" applyBorder="1" applyAlignment="1">
      <alignment horizontal="left" wrapText="1"/>
      <protection/>
    </xf>
    <xf numFmtId="0" fontId="17" fillId="52" borderId="18" xfId="115" applyFont="1" applyFill="1" applyBorder="1" applyAlignment="1">
      <alignment horizontal="left" wrapText="1"/>
      <protection/>
    </xf>
    <xf numFmtId="0" fontId="17" fillId="52" borderId="57" xfId="115" applyFont="1" applyFill="1" applyBorder="1" applyAlignment="1">
      <alignment horizontal="left" wrapText="1"/>
      <protection/>
    </xf>
    <xf numFmtId="0" fontId="72" fillId="52" borderId="66" xfId="115" applyFont="1" applyFill="1" applyBorder="1" applyAlignment="1">
      <alignment horizontal="left"/>
      <protection/>
    </xf>
    <xf numFmtId="0" fontId="72" fillId="52" borderId="67" xfId="115" applyFont="1" applyFill="1" applyBorder="1" applyAlignment="1">
      <alignment horizontal="left"/>
      <protection/>
    </xf>
    <xf numFmtId="0" fontId="72" fillId="52" borderId="73" xfId="115" applyFont="1" applyFill="1" applyBorder="1" applyAlignment="1">
      <alignment horizontal="left"/>
      <protection/>
    </xf>
    <xf numFmtId="0" fontId="58" fillId="52" borderId="66" xfId="115" applyFont="1" applyFill="1" applyBorder="1" applyAlignment="1">
      <alignment horizontal="left" vertical="center" wrapText="1"/>
      <protection/>
    </xf>
    <xf numFmtId="0" fontId="58" fillId="52" borderId="67" xfId="115" applyFont="1" applyFill="1" applyBorder="1" applyAlignment="1">
      <alignment horizontal="left" vertical="center" wrapText="1"/>
      <protection/>
    </xf>
    <xf numFmtId="0" fontId="58" fillId="52" borderId="23" xfId="115" applyFont="1" applyFill="1" applyBorder="1" applyAlignment="1">
      <alignment horizontal="left" vertical="center" wrapText="1"/>
      <protection/>
    </xf>
    <xf numFmtId="49" fontId="17" fillId="52" borderId="74" xfId="115" applyNumberFormat="1" applyFont="1" applyFill="1" applyBorder="1" applyAlignment="1">
      <alignment horizontal="left" vertical="center" wrapText="1"/>
      <protection/>
    </xf>
    <xf numFmtId="49" fontId="17" fillId="52" borderId="75" xfId="115" applyNumberFormat="1" applyFont="1" applyFill="1" applyBorder="1" applyAlignment="1">
      <alignment horizontal="left" vertical="center" wrapText="1"/>
      <protection/>
    </xf>
    <xf numFmtId="49" fontId="17" fillId="52" borderId="76" xfId="115" applyNumberFormat="1" applyFont="1" applyFill="1" applyBorder="1" applyAlignment="1">
      <alignment horizontal="left" vertical="center" wrapText="1"/>
      <protection/>
    </xf>
    <xf numFmtId="0" fontId="41" fillId="50" borderId="77" xfId="115" applyFont="1" applyFill="1" applyBorder="1" applyAlignment="1">
      <alignment vertical="center" wrapText="1"/>
      <protection/>
    </xf>
    <xf numFmtId="0" fontId="41" fillId="50" borderId="60" xfId="115" applyFont="1" applyFill="1" applyBorder="1" applyAlignment="1">
      <alignment vertical="center" wrapText="1"/>
      <protection/>
    </xf>
    <xf numFmtId="0" fontId="41" fillId="50" borderId="49" xfId="115" applyFont="1" applyFill="1" applyBorder="1" applyAlignment="1">
      <alignment horizontal="center" vertical="center" wrapText="1"/>
      <protection/>
    </xf>
    <xf numFmtId="0" fontId="41" fillId="50" borderId="45" xfId="115" applyFont="1" applyFill="1" applyBorder="1" applyAlignment="1">
      <alignment horizontal="center" vertical="center" wrapText="1"/>
      <protection/>
    </xf>
    <xf numFmtId="0" fontId="17" fillId="50" borderId="78" xfId="115" applyFont="1" applyFill="1" applyBorder="1" applyAlignment="1">
      <alignment horizontal="left" vertical="center" wrapText="1"/>
      <protection/>
    </xf>
    <xf numFmtId="0" fontId="17" fillId="50" borderId="79" xfId="115" applyFont="1" applyFill="1" applyBorder="1" applyAlignment="1">
      <alignment horizontal="left" vertical="center" wrapText="1"/>
      <protection/>
    </xf>
    <xf numFmtId="0" fontId="10" fillId="0" borderId="31" xfId="115" applyFont="1" applyBorder="1" applyAlignment="1">
      <alignment horizontal="center" vertical="center"/>
      <protection/>
    </xf>
    <xf numFmtId="0" fontId="10" fillId="0" borderId="37" xfId="115" applyFont="1" applyBorder="1" applyAlignment="1">
      <alignment horizontal="center" vertical="center"/>
      <protection/>
    </xf>
    <xf numFmtId="0" fontId="0" fillId="0" borderId="37" xfId="115" applyBorder="1">
      <alignment/>
      <protection/>
    </xf>
    <xf numFmtId="0" fontId="9" fillId="0" borderId="31" xfId="115" applyFont="1" applyBorder="1" applyAlignment="1">
      <alignment horizontal="left"/>
      <protection/>
    </xf>
    <xf numFmtId="0" fontId="9" fillId="0" borderId="37" xfId="115" applyFont="1" applyBorder="1" applyAlignment="1">
      <alignment horizontal="left"/>
      <protection/>
    </xf>
  </cellXfs>
  <cellStyles count="1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Ênfase1" xfId="27"/>
    <cellStyle name="20% - Ênfase2" xfId="28"/>
    <cellStyle name="20% - Ênfase3" xfId="29"/>
    <cellStyle name="20% - Ênfase4" xfId="30"/>
    <cellStyle name="20% - Ênfase5" xfId="31"/>
    <cellStyle name="20% - Ênfase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Ênfase1" xfId="45"/>
    <cellStyle name="40% - Ênfase2" xfId="46"/>
    <cellStyle name="40% - Ênfase3" xfId="47"/>
    <cellStyle name="40% - Ênfase4" xfId="48"/>
    <cellStyle name="40% - Ênfase5" xfId="49"/>
    <cellStyle name="40% - Ênfase6" xfId="50"/>
    <cellStyle name="60% - Accent1" xfId="51"/>
    <cellStyle name="60% - Accent2" xfId="52"/>
    <cellStyle name="60% - Accent3" xfId="53"/>
    <cellStyle name="60% - Accent4" xfId="54"/>
    <cellStyle name="60% - Accent5" xfId="55"/>
    <cellStyle name="60% - Accent6" xfId="56"/>
    <cellStyle name="60% - Ênfase1" xfId="57"/>
    <cellStyle name="60% - Ênfase2" xfId="58"/>
    <cellStyle name="60% - Ênfase3" xfId="59"/>
    <cellStyle name="60% - Ênfase4" xfId="60"/>
    <cellStyle name="60% - Ênfase5" xfId="61"/>
    <cellStyle name="60% - Ênfase6" xfId="62"/>
    <cellStyle name="Accent1" xfId="63"/>
    <cellStyle name="Accent2" xfId="64"/>
    <cellStyle name="Accent3" xfId="65"/>
    <cellStyle name="Accent4" xfId="66"/>
    <cellStyle name="Accent5" xfId="67"/>
    <cellStyle name="Accent6" xfId="68"/>
    <cellStyle name="Bad" xfId="69"/>
    <cellStyle name="Bom" xfId="70"/>
    <cellStyle name="Calculation" xfId="71"/>
    <cellStyle name="Cálculo" xfId="72"/>
    <cellStyle name="Célula de Verificação" xfId="73"/>
    <cellStyle name="Célula Vinculada" xfId="74"/>
    <cellStyle name="Check Cell" xfId="75"/>
    <cellStyle name="Ênfase1" xfId="76"/>
    <cellStyle name="Ênfase2" xfId="77"/>
    <cellStyle name="Ênfase3" xfId="78"/>
    <cellStyle name="Ênfase4" xfId="79"/>
    <cellStyle name="Ênfase5" xfId="80"/>
    <cellStyle name="Ênfase6" xfId="81"/>
    <cellStyle name="Entrada" xfId="82"/>
    <cellStyle name="Excel Built-in Comma" xfId="83"/>
    <cellStyle name="Excel Built-in Normal" xfId="84"/>
    <cellStyle name="Explanatory Text" xfId="85"/>
    <cellStyle name="Good" xfId="86"/>
    <cellStyle name="Heading 1" xfId="87"/>
    <cellStyle name="Heading 2" xfId="88"/>
    <cellStyle name="Heading 3" xfId="89"/>
    <cellStyle name="Heading 4" xfId="90"/>
    <cellStyle name="Hyperlink" xfId="91"/>
    <cellStyle name="Followed Hyperlink" xfId="92"/>
    <cellStyle name="Incorreto" xfId="93"/>
    <cellStyle name="Input" xfId="94"/>
    <cellStyle name="Linked Cell" xfId="95"/>
    <cellStyle name="Currency" xfId="96"/>
    <cellStyle name="Currency [0]" xfId="97"/>
    <cellStyle name="Moeda 2" xfId="98"/>
    <cellStyle name="Neutra" xfId="99"/>
    <cellStyle name="Neutral" xfId="100"/>
    <cellStyle name="Normal 10 2" xfId="101"/>
    <cellStyle name="Normal 11 2" xfId="102"/>
    <cellStyle name="Normal 12 2" xfId="103"/>
    <cellStyle name="Normal 13 2" xfId="104"/>
    <cellStyle name="Normal 14 2" xfId="105"/>
    <cellStyle name="Normal 15 2" xfId="106"/>
    <cellStyle name="Normal 16 2" xfId="107"/>
    <cellStyle name="Normal 17 2" xfId="108"/>
    <cellStyle name="Normal 18 2" xfId="109"/>
    <cellStyle name="Normal 2" xfId="110"/>
    <cellStyle name="Normal 2 2" xfId="111"/>
    <cellStyle name="Normal 2 2 2" xfId="112"/>
    <cellStyle name="Normal 2 3" xfId="113"/>
    <cellStyle name="Normal 2 4" xfId="114"/>
    <cellStyle name="Normal 3" xfId="115"/>
    <cellStyle name="Normal 3 2" xfId="116"/>
    <cellStyle name="Normal 3 3" xfId="117"/>
    <cellStyle name="Normal 3 4" xfId="118"/>
    <cellStyle name="Normal 3 5" xfId="119"/>
    <cellStyle name="Normal 3 6" xfId="120"/>
    <cellStyle name="Normal 3 7" xfId="121"/>
    <cellStyle name="Normal 3_ORÇAMENTO-br 101_2A" xfId="122"/>
    <cellStyle name="Normal 4" xfId="123"/>
    <cellStyle name="Normal 4 2" xfId="124"/>
    <cellStyle name="Normal 5" xfId="125"/>
    <cellStyle name="Normal 6" xfId="126"/>
    <cellStyle name="Normal 7" xfId="127"/>
    <cellStyle name="Normal 78" xfId="128"/>
    <cellStyle name="Normal 79" xfId="129"/>
    <cellStyle name="Normal 8" xfId="130"/>
    <cellStyle name="Normal 80" xfId="131"/>
    <cellStyle name="Normal 81" xfId="132"/>
    <cellStyle name="Normal 82" xfId="133"/>
    <cellStyle name="Normal 83" xfId="134"/>
    <cellStyle name="Normal 84" xfId="135"/>
    <cellStyle name="Normal 85" xfId="136"/>
    <cellStyle name="Normal 86" xfId="137"/>
    <cellStyle name="Normal 87" xfId="138"/>
    <cellStyle name="Normal 88" xfId="139"/>
    <cellStyle name="Normal 89" xfId="140"/>
    <cellStyle name="Normal 9 2" xfId="141"/>
    <cellStyle name="Normal 90" xfId="142"/>
    <cellStyle name="Normal 91" xfId="143"/>
    <cellStyle name="Normal 92" xfId="144"/>
    <cellStyle name="Normal 93" xfId="145"/>
    <cellStyle name="Normal 94" xfId="146"/>
    <cellStyle name="Normal 95" xfId="147"/>
    <cellStyle name="Normal 96" xfId="148"/>
    <cellStyle name="Normal 97" xfId="149"/>
    <cellStyle name="Normal 98" xfId="150"/>
    <cellStyle name="Normal 99" xfId="151"/>
    <cellStyle name="Nota" xfId="152"/>
    <cellStyle name="Note" xfId="153"/>
    <cellStyle name="Output" xfId="154"/>
    <cellStyle name="Percent" xfId="155"/>
    <cellStyle name="Porcentagem 2" xfId="156"/>
    <cellStyle name="Saída" xfId="157"/>
    <cellStyle name="Comma [0]" xfId="158"/>
    <cellStyle name="Separador de milhares 2" xfId="159"/>
    <cellStyle name="Separador de milhares 2 2" xfId="160"/>
    <cellStyle name="Separador de milhares 2 3" xfId="161"/>
    <cellStyle name="Separador de milhares 3" xfId="162"/>
    <cellStyle name="Separador de milhares 3 2" xfId="163"/>
    <cellStyle name="Texto de Aviso" xfId="164"/>
    <cellStyle name="Texto Explicativo" xfId="165"/>
    <cellStyle name="Title" xfId="166"/>
    <cellStyle name="Título" xfId="167"/>
    <cellStyle name="Título 1" xfId="168"/>
    <cellStyle name="Título 2" xfId="169"/>
    <cellStyle name="Título 3" xfId="170"/>
    <cellStyle name="Título 4" xfId="171"/>
    <cellStyle name="Total" xfId="172"/>
    <cellStyle name="Comma" xfId="173"/>
    <cellStyle name="Vírgula 2" xfId="174"/>
    <cellStyle name="Warning Text" xfId="1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104775</xdr:rowOff>
    </xdr:from>
    <xdr:to>
      <xdr:col>1</xdr:col>
      <xdr:colOff>104775</xdr:colOff>
      <xdr:row>4</xdr:row>
      <xdr:rowOff>0</xdr:rowOff>
    </xdr:to>
    <xdr:pic>
      <xdr:nvPicPr>
        <xdr:cNvPr id="1" name="Imagem 2" descr="PMPK.jpg"/>
        <xdr:cNvPicPr preferRelativeResize="1">
          <a:picLocks noChangeAspect="1"/>
        </xdr:cNvPicPr>
      </xdr:nvPicPr>
      <xdr:blipFill>
        <a:blip r:embed="rId1"/>
        <a:stretch>
          <a:fillRect/>
        </a:stretch>
      </xdr:blipFill>
      <xdr:spPr>
        <a:xfrm>
          <a:off x="104775" y="390525"/>
          <a:ext cx="704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561975</xdr:colOff>
      <xdr:row>2</xdr:row>
      <xdr:rowOff>171450</xdr:rowOff>
    </xdr:to>
    <xdr:pic>
      <xdr:nvPicPr>
        <xdr:cNvPr id="1" name="Imagem 2" descr="PMPK.jpg"/>
        <xdr:cNvPicPr preferRelativeResize="1">
          <a:picLocks noChangeAspect="1"/>
        </xdr:cNvPicPr>
      </xdr:nvPicPr>
      <xdr:blipFill>
        <a:blip r:embed="rId1"/>
        <a:stretch>
          <a:fillRect/>
        </a:stretch>
      </xdr:blipFill>
      <xdr:spPr>
        <a:xfrm>
          <a:off x="9525" y="85725"/>
          <a:ext cx="55245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tel:(11)20876000" TargetMode="External" /><Relationship Id="rId2" Type="http://schemas.openxmlformats.org/officeDocument/2006/relationships/hyperlink" Target="tel:(27)%2030624849" TargetMode="External" /><Relationship Id="rId3" Type="http://schemas.openxmlformats.org/officeDocument/2006/relationships/comments" Target="../comments3.xml" /><Relationship Id="rId4"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13"/>
  <sheetViews>
    <sheetView showZeros="0" tabSelected="1" view="pageBreakPreview" zoomScale="90" zoomScaleNormal="90" zoomScaleSheetLayoutView="90" workbookViewId="0" topLeftCell="A8">
      <selection activeCell="D22" sqref="D22:G22"/>
    </sheetView>
  </sheetViews>
  <sheetFormatPr defaultColWidth="11.421875" defaultRowHeight="12.75"/>
  <cols>
    <col min="1" max="1" width="10.57421875" style="48" customWidth="1"/>
    <col min="2" max="2" width="11.28125" style="38" customWidth="1"/>
    <col min="3" max="3" width="16.421875" style="38" customWidth="1"/>
    <col min="4" max="4" width="10.7109375" style="53" customWidth="1"/>
    <col min="5" max="5" width="13.00390625" style="54" customWidth="1"/>
    <col min="6" max="6" width="10.7109375" style="54" customWidth="1"/>
    <col min="7" max="7" width="46.421875" style="54" customWidth="1"/>
    <col min="8" max="8" width="6.28125" style="37" customWidth="1"/>
    <col min="9" max="9" width="9.7109375" style="55" customWidth="1"/>
    <col min="10" max="10" width="11.57421875" style="56" customWidth="1"/>
    <col min="11" max="11" width="13.28125" style="52" customWidth="1"/>
    <col min="12" max="17" width="11.421875" style="1" customWidth="1"/>
    <col min="18" max="18" width="6.57421875" style="1" customWidth="1"/>
    <col min="19" max="19" width="11.421875" style="1" customWidth="1"/>
    <col min="20" max="20" width="4.7109375" style="1" customWidth="1"/>
    <col min="21" max="16384" width="11.421875" style="1" customWidth="1"/>
  </cols>
  <sheetData>
    <row r="1" spans="1:64" s="7" customFormat="1" ht="22.5" customHeight="1" thickBot="1">
      <c r="A1" s="248" t="s">
        <v>5</v>
      </c>
      <c r="B1" s="249"/>
      <c r="C1" s="249"/>
      <c r="D1" s="249"/>
      <c r="E1" s="249"/>
      <c r="F1" s="249"/>
      <c r="G1" s="249"/>
      <c r="H1" s="249"/>
      <c r="I1" s="249"/>
      <c r="J1" s="249"/>
      <c r="K1" s="250"/>
      <c r="L1" s="4"/>
      <c r="M1" s="3"/>
      <c r="N1" s="2"/>
      <c r="O1" s="5"/>
      <c r="P1" s="5"/>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row>
    <row r="2" spans="1:64" s="7" customFormat="1" ht="25.5" customHeight="1" thickBot="1">
      <c r="A2" s="302"/>
      <c r="B2" s="305" t="s">
        <v>16</v>
      </c>
      <c r="C2" s="305"/>
      <c r="D2" s="306"/>
      <c r="E2" s="251" t="s">
        <v>55</v>
      </c>
      <c r="F2" s="252"/>
      <c r="G2" s="252"/>
      <c r="H2" s="252"/>
      <c r="I2" s="252"/>
      <c r="J2" s="252"/>
      <c r="K2" s="253"/>
      <c r="L2" s="8"/>
      <c r="M2" s="3"/>
      <c r="N2" s="2"/>
      <c r="O2" s="5"/>
      <c r="P2" s="5"/>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row>
    <row r="3" spans="1:64" s="7" customFormat="1" ht="18" customHeight="1" thickBot="1">
      <c r="A3" s="303"/>
      <c r="B3" s="307"/>
      <c r="C3" s="307"/>
      <c r="D3" s="308"/>
      <c r="E3" s="254" t="s">
        <v>58</v>
      </c>
      <c r="F3" s="255"/>
      <c r="G3" s="255"/>
      <c r="H3" s="255"/>
      <c r="I3" s="255"/>
      <c r="J3" s="255"/>
      <c r="K3" s="256"/>
      <c r="L3" s="9"/>
      <c r="M3" s="3"/>
      <c r="N3" s="2"/>
      <c r="O3" s="5"/>
      <c r="P3" s="5"/>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row>
    <row r="4" spans="1:64" s="7" customFormat="1" ht="18" customHeight="1">
      <c r="A4" s="303"/>
      <c r="B4" s="262" t="s">
        <v>2</v>
      </c>
      <c r="C4" s="262"/>
      <c r="D4" s="263"/>
      <c r="E4" s="291" t="s">
        <v>195</v>
      </c>
      <c r="F4" s="292"/>
      <c r="G4" s="292"/>
      <c r="H4" s="292"/>
      <c r="I4" s="293"/>
      <c r="J4" s="283" t="s">
        <v>35</v>
      </c>
      <c r="K4" s="257">
        <f>K46</f>
        <v>390731.6859133334</v>
      </c>
      <c r="L4" s="10"/>
      <c r="M4" s="3"/>
      <c r="N4" s="2"/>
      <c r="O4" s="5"/>
      <c r="P4" s="5"/>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s="7" customFormat="1" ht="11.25" customHeight="1" thickBot="1">
      <c r="A5" s="304"/>
      <c r="B5" s="264"/>
      <c r="C5" s="264"/>
      <c r="D5" s="265"/>
      <c r="E5" s="294"/>
      <c r="F5" s="295"/>
      <c r="G5" s="295"/>
      <c r="H5" s="295"/>
      <c r="I5" s="296"/>
      <c r="J5" s="285"/>
      <c r="K5" s="258"/>
      <c r="L5" s="11"/>
      <c r="M5" s="3"/>
      <c r="N5" s="2"/>
      <c r="O5" s="5"/>
      <c r="P5" s="5"/>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s="7" customFormat="1" ht="15" customHeight="1">
      <c r="A6" s="300" t="s">
        <v>4</v>
      </c>
      <c r="B6" s="266" t="s">
        <v>34</v>
      </c>
      <c r="C6" s="266" t="s">
        <v>29</v>
      </c>
      <c r="D6" s="282" t="s">
        <v>19</v>
      </c>
      <c r="E6" s="283"/>
      <c r="F6" s="283"/>
      <c r="G6" s="266"/>
      <c r="H6" s="310" t="s">
        <v>33</v>
      </c>
      <c r="I6" s="310" t="s">
        <v>6</v>
      </c>
      <c r="J6" s="298" t="s">
        <v>32</v>
      </c>
      <c r="K6" s="268" t="s">
        <v>3</v>
      </c>
      <c r="L6" s="2"/>
      <c r="M6" s="3"/>
      <c r="N6" s="2"/>
      <c r="O6" s="5"/>
      <c r="P6" s="5"/>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s="7" customFormat="1" ht="15" customHeight="1" thickBot="1">
      <c r="A7" s="301"/>
      <c r="B7" s="267"/>
      <c r="C7" s="267"/>
      <c r="D7" s="284"/>
      <c r="E7" s="285"/>
      <c r="F7" s="285"/>
      <c r="G7" s="267"/>
      <c r="H7" s="311"/>
      <c r="I7" s="311"/>
      <c r="J7" s="299"/>
      <c r="K7" s="269"/>
      <c r="L7" s="12"/>
      <c r="M7" s="13"/>
      <c r="N7" s="2"/>
      <c r="O7" s="5"/>
      <c r="P7" s="5"/>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17" s="14" customFormat="1" ht="13.5" customHeight="1">
      <c r="A8" s="71" t="s">
        <v>11</v>
      </c>
      <c r="B8" s="43"/>
      <c r="C8" s="44"/>
      <c r="D8" s="297" t="s">
        <v>53</v>
      </c>
      <c r="E8" s="297"/>
      <c r="F8" s="297"/>
      <c r="G8" s="297"/>
      <c r="H8" s="40"/>
      <c r="I8" s="45"/>
      <c r="J8" s="74"/>
      <c r="K8" s="241">
        <f>SUM(K9:K10)</f>
        <v>19372.4</v>
      </c>
      <c r="L8" s="210">
        <f>K8/$K$4</f>
        <v>0.049579802965600585</v>
      </c>
      <c r="O8" s="17"/>
      <c r="Q8" s="16"/>
    </row>
    <row r="9" spans="1:17" s="100" customFormat="1" ht="15" customHeight="1">
      <c r="A9" s="103" t="s">
        <v>12</v>
      </c>
      <c r="B9" s="104" t="s">
        <v>208</v>
      </c>
      <c r="C9" s="105">
        <v>20014</v>
      </c>
      <c r="D9" s="259" t="s">
        <v>207</v>
      </c>
      <c r="E9" s="260"/>
      <c r="F9" s="260"/>
      <c r="G9" s="261"/>
      <c r="H9" s="106" t="s">
        <v>39</v>
      </c>
      <c r="I9" s="76">
        <v>2.5</v>
      </c>
      <c r="J9" s="76">
        <v>3284.75</v>
      </c>
      <c r="K9" s="242">
        <f>I9*J9</f>
        <v>8211.875</v>
      </c>
      <c r="L9" s="210">
        <f aca="true" t="shared" si="0" ref="L9:L45">K9/$K$4</f>
        <v>0.02101666001518352</v>
      </c>
      <c r="O9" s="101"/>
      <c r="Q9" s="102"/>
    </row>
    <row r="10" spans="1:17" s="14" customFormat="1" ht="12.75">
      <c r="A10" s="103" t="s">
        <v>80</v>
      </c>
      <c r="B10" s="41" t="s">
        <v>30</v>
      </c>
      <c r="C10" s="34" t="s">
        <v>81</v>
      </c>
      <c r="D10" s="286" t="s">
        <v>82</v>
      </c>
      <c r="E10" s="286"/>
      <c r="F10" s="286"/>
      <c r="G10" s="286"/>
      <c r="H10" s="36" t="s">
        <v>39</v>
      </c>
      <c r="I10" s="78">
        <v>2.5</v>
      </c>
      <c r="J10" s="33">
        <v>4464.21</v>
      </c>
      <c r="K10" s="243">
        <f>I10*J10</f>
        <v>11160.525</v>
      </c>
      <c r="L10" s="210">
        <f t="shared" si="0"/>
        <v>0.028563142950417057</v>
      </c>
      <c r="N10" s="15"/>
      <c r="Q10" s="16"/>
    </row>
    <row r="11" spans="1:17" s="14" customFormat="1" ht="14.25" customHeight="1">
      <c r="A11" s="71" t="s">
        <v>14</v>
      </c>
      <c r="B11" s="43"/>
      <c r="C11" s="44"/>
      <c r="D11" s="297" t="s">
        <v>13</v>
      </c>
      <c r="E11" s="297"/>
      <c r="F11" s="297"/>
      <c r="G11" s="297"/>
      <c r="H11" s="40"/>
      <c r="I11" s="45"/>
      <c r="J11" s="74"/>
      <c r="K11" s="244">
        <f>SUM(K12:K19)</f>
        <v>37119.33</v>
      </c>
      <c r="L11" s="210">
        <f t="shared" si="0"/>
        <v>0.09499953891180786</v>
      </c>
      <c r="O11" s="17"/>
      <c r="Q11" s="16"/>
    </row>
    <row r="12" spans="1:17" s="14" customFormat="1" ht="41.25" customHeight="1">
      <c r="A12" s="72" t="s">
        <v>0</v>
      </c>
      <c r="B12" s="42" t="s">
        <v>30</v>
      </c>
      <c r="C12" s="75" t="s">
        <v>56</v>
      </c>
      <c r="D12" s="286" t="s">
        <v>57</v>
      </c>
      <c r="E12" s="286"/>
      <c r="F12" s="286"/>
      <c r="G12" s="286"/>
      <c r="H12" s="35" t="s">
        <v>7</v>
      </c>
      <c r="I12" s="46">
        <v>80</v>
      </c>
      <c r="J12" s="46">
        <v>130.69</v>
      </c>
      <c r="K12" s="243">
        <f>I12*J12</f>
        <v>10455.2</v>
      </c>
      <c r="L12" s="210">
        <f t="shared" si="0"/>
        <v>0.026758003962645164</v>
      </c>
      <c r="O12" s="17"/>
      <c r="Q12" s="16"/>
    </row>
    <row r="13" spans="1:17" s="14" customFormat="1" ht="14.25" customHeight="1">
      <c r="A13" s="72" t="s">
        <v>8</v>
      </c>
      <c r="B13" s="41" t="s">
        <v>48</v>
      </c>
      <c r="C13" s="75" t="s">
        <v>51</v>
      </c>
      <c r="D13" s="286" t="s">
        <v>52</v>
      </c>
      <c r="E13" s="286"/>
      <c r="F13" s="286"/>
      <c r="G13" s="286"/>
      <c r="H13" s="35" t="s">
        <v>10</v>
      </c>
      <c r="I13" s="46">
        <v>18</v>
      </c>
      <c r="J13" s="46">
        <v>179.83</v>
      </c>
      <c r="K13" s="243">
        <f aca="true" t="shared" si="1" ref="K13:K19">I13*J13</f>
        <v>3236.94</v>
      </c>
      <c r="L13" s="210">
        <f t="shared" si="0"/>
        <v>0.008284303824589164</v>
      </c>
      <c r="N13" s="18"/>
      <c r="O13" s="15"/>
      <c r="Q13" s="16"/>
    </row>
    <row r="14" spans="1:17" s="14" customFormat="1" ht="25.5" customHeight="1">
      <c r="A14" s="72" t="s">
        <v>41</v>
      </c>
      <c r="B14" s="41" t="s">
        <v>48</v>
      </c>
      <c r="C14" s="75" t="s">
        <v>184</v>
      </c>
      <c r="D14" s="286" t="s">
        <v>83</v>
      </c>
      <c r="E14" s="286"/>
      <c r="F14" s="286"/>
      <c r="G14" s="286"/>
      <c r="H14" s="35" t="s">
        <v>39</v>
      </c>
      <c r="I14" s="46">
        <v>5</v>
      </c>
      <c r="J14" s="46">
        <v>1015.33</v>
      </c>
      <c r="K14" s="243">
        <f t="shared" si="1"/>
        <v>5076.650000000001</v>
      </c>
      <c r="L14" s="210">
        <f t="shared" si="0"/>
        <v>0.0129926754932438</v>
      </c>
      <c r="M14" s="240">
        <f>K12+K13+J14+J15+K16+J17+K18+K19</f>
        <v>27938.21</v>
      </c>
      <c r="O14" s="17"/>
      <c r="Q14" s="16"/>
    </row>
    <row r="15" spans="1:17" s="14" customFormat="1" ht="12.75">
      <c r="A15" s="72" t="s">
        <v>42</v>
      </c>
      <c r="B15" s="41" t="s">
        <v>48</v>
      </c>
      <c r="C15" s="75" t="s">
        <v>89</v>
      </c>
      <c r="D15" s="259" t="s">
        <v>84</v>
      </c>
      <c r="E15" s="260"/>
      <c r="F15" s="260"/>
      <c r="G15" s="261"/>
      <c r="H15" s="35" t="s">
        <v>39</v>
      </c>
      <c r="I15" s="46">
        <v>5</v>
      </c>
      <c r="J15" s="46">
        <v>408.49</v>
      </c>
      <c r="K15" s="243">
        <f t="shared" si="1"/>
        <v>2042.45</v>
      </c>
      <c r="L15" s="210">
        <f t="shared" si="0"/>
        <v>0.005227244356253789</v>
      </c>
      <c r="O15" s="17"/>
      <c r="Q15" s="16"/>
    </row>
    <row r="16" spans="1:17" s="14" customFormat="1" ht="25.5" customHeight="1">
      <c r="A16" s="72" t="s">
        <v>43</v>
      </c>
      <c r="B16" s="41" t="s">
        <v>30</v>
      </c>
      <c r="C16" s="75" t="s">
        <v>90</v>
      </c>
      <c r="D16" s="259" t="s">
        <v>85</v>
      </c>
      <c r="E16" s="260"/>
      <c r="F16" s="260"/>
      <c r="G16" s="261"/>
      <c r="H16" s="35" t="s">
        <v>9</v>
      </c>
      <c r="I16" s="46">
        <v>1</v>
      </c>
      <c r="J16" s="46">
        <v>1593.85</v>
      </c>
      <c r="K16" s="243">
        <f t="shared" si="1"/>
        <v>1593.85</v>
      </c>
      <c r="L16" s="210">
        <f t="shared" si="0"/>
        <v>0.004079141921327377</v>
      </c>
      <c r="N16" s="18"/>
      <c r="O16" s="15"/>
      <c r="Q16" s="16"/>
    </row>
    <row r="17" spans="1:17" s="14" customFormat="1" ht="26.25" customHeight="1">
      <c r="A17" s="72" t="s">
        <v>44</v>
      </c>
      <c r="B17" s="41" t="s">
        <v>30</v>
      </c>
      <c r="C17" s="75" t="s">
        <v>91</v>
      </c>
      <c r="D17" s="259" t="s">
        <v>86</v>
      </c>
      <c r="E17" s="260"/>
      <c r="F17" s="260"/>
      <c r="G17" s="261"/>
      <c r="H17" s="35" t="s">
        <v>39</v>
      </c>
      <c r="I17" s="46">
        <v>5</v>
      </c>
      <c r="J17" s="46">
        <v>871.46</v>
      </c>
      <c r="K17" s="243">
        <f t="shared" si="1"/>
        <v>4357.3</v>
      </c>
      <c r="L17" s="210">
        <f t="shared" si="0"/>
        <v>0.011151642308749118</v>
      </c>
      <c r="O17" s="17"/>
      <c r="Q17" s="16"/>
    </row>
    <row r="18" spans="1:17" s="14" customFormat="1" ht="42.75" customHeight="1">
      <c r="A18" s="72" t="s">
        <v>45</v>
      </c>
      <c r="B18" s="41" t="s">
        <v>30</v>
      </c>
      <c r="C18" s="75" t="s">
        <v>40</v>
      </c>
      <c r="D18" s="259" t="s">
        <v>87</v>
      </c>
      <c r="E18" s="260"/>
      <c r="F18" s="260"/>
      <c r="G18" s="261"/>
      <c r="H18" s="35" t="s">
        <v>7</v>
      </c>
      <c r="I18" s="46">
        <v>15</v>
      </c>
      <c r="J18" s="46">
        <v>33</v>
      </c>
      <c r="K18" s="243">
        <f t="shared" si="1"/>
        <v>495</v>
      </c>
      <c r="L18" s="210">
        <f t="shared" si="0"/>
        <v>0.001266854001980771</v>
      </c>
      <c r="N18" s="18"/>
      <c r="O18" s="15"/>
      <c r="Q18" s="16"/>
    </row>
    <row r="19" spans="1:17" s="14" customFormat="1" ht="36.75" customHeight="1">
      <c r="A19" s="72" t="s">
        <v>46</v>
      </c>
      <c r="B19" s="41" t="s">
        <v>30</v>
      </c>
      <c r="C19" s="75" t="s">
        <v>31</v>
      </c>
      <c r="D19" s="259" t="s">
        <v>88</v>
      </c>
      <c r="E19" s="260"/>
      <c r="F19" s="260"/>
      <c r="G19" s="261"/>
      <c r="H19" s="35" t="s">
        <v>7</v>
      </c>
      <c r="I19" s="46">
        <v>23</v>
      </c>
      <c r="J19" s="46">
        <v>428.78</v>
      </c>
      <c r="K19" s="243">
        <f t="shared" si="1"/>
        <v>9861.939999999999</v>
      </c>
      <c r="L19" s="210">
        <f t="shared" si="0"/>
        <v>0.025239673043018673</v>
      </c>
      <c r="O19" s="17"/>
      <c r="Q19" s="16"/>
    </row>
    <row r="20" spans="1:17" s="14" customFormat="1" ht="13.5" customHeight="1">
      <c r="A20" s="71" t="s">
        <v>15</v>
      </c>
      <c r="B20" s="43"/>
      <c r="C20" s="44"/>
      <c r="D20" s="297" t="s">
        <v>38</v>
      </c>
      <c r="E20" s="297"/>
      <c r="F20" s="297"/>
      <c r="G20" s="297"/>
      <c r="H20" s="40"/>
      <c r="I20" s="45"/>
      <c r="J20" s="74"/>
      <c r="K20" s="244">
        <f>K21+K28+K34+K42</f>
        <v>334239.9559133334</v>
      </c>
      <c r="L20" s="210">
        <f t="shared" si="0"/>
        <v>0.8554206581225916</v>
      </c>
      <c r="O20" s="17"/>
      <c r="Q20" s="16"/>
    </row>
    <row r="21" spans="1:17" s="14" customFormat="1" ht="13.5" customHeight="1">
      <c r="A21" s="99">
        <v>3</v>
      </c>
      <c r="B21" s="41"/>
      <c r="C21" s="34"/>
      <c r="D21" s="273" t="s">
        <v>95</v>
      </c>
      <c r="E21" s="273"/>
      <c r="F21" s="273"/>
      <c r="G21" s="273"/>
      <c r="H21" s="35"/>
      <c r="I21" s="47"/>
      <c r="J21" s="33"/>
      <c r="K21" s="245">
        <f>SUM(K22:K27)</f>
        <v>41546.8866</v>
      </c>
      <c r="L21" s="210">
        <f t="shared" si="0"/>
        <v>0.10633098900818437</v>
      </c>
      <c r="N21" s="15"/>
      <c r="Q21" s="16"/>
    </row>
    <row r="22" spans="1:17" s="14" customFormat="1" ht="80.25" customHeight="1">
      <c r="A22" s="103" t="s">
        <v>69</v>
      </c>
      <c r="B22" s="108" t="s">
        <v>92</v>
      </c>
      <c r="C22" s="98" t="s">
        <v>93</v>
      </c>
      <c r="D22" s="270" t="s">
        <v>94</v>
      </c>
      <c r="E22" s="271" t="s">
        <v>67</v>
      </c>
      <c r="F22" s="271" t="s">
        <v>67</v>
      </c>
      <c r="G22" s="272" t="s">
        <v>67</v>
      </c>
      <c r="H22" s="106" t="s">
        <v>9</v>
      </c>
      <c r="I22" s="78">
        <v>204</v>
      </c>
      <c r="J22" s="77">
        <f>11.23*1.23</f>
        <v>13.8129</v>
      </c>
      <c r="K22" s="242">
        <f aca="true" t="shared" si="2" ref="K22:K27">I22*J22</f>
        <v>2817.8316</v>
      </c>
      <c r="L22" s="210">
        <f t="shared" si="0"/>
        <v>0.00721167927145026</v>
      </c>
      <c r="N22" s="15"/>
      <c r="Q22" s="16"/>
    </row>
    <row r="23" spans="1:17" s="14" customFormat="1" ht="30" customHeight="1">
      <c r="A23" s="103" t="s">
        <v>96</v>
      </c>
      <c r="B23" s="104" t="s">
        <v>59</v>
      </c>
      <c r="C23" s="98" t="s">
        <v>60</v>
      </c>
      <c r="D23" s="309" t="s">
        <v>68</v>
      </c>
      <c r="E23" s="309"/>
      <c r="F23" s="309"/>
      <c r="G23" s="309"/>
      <c r="H23" s="98" t="s">
        <v>7</v>
      </c>
      <c r="I23" s="78">
        <v>495</v>
      </c>
      <c r="J23" s="77">
        <v>42.1</v>
      </c>
      <c r="K23" s="242">
        <f t="shared" si="2"/>
        <v>20839.5</v>
      </c>
      <c r="L23" s="210">
        <f t="shared" si="0"/>
        <v>0.05333455348339045</v>
      </c>
      <c r="N23" s="15"/>
      <c r="Q23" s="16"/>
    </row>
    <row r="24" spans="1:17" s="14" customFormat="1" ht="12.75" customHeight="1">
      <c r="A24" s="103" t="s">
        <v>97</v>
      </c>
      <c r="B24" s="104" t="s">
        <v>59</v>
      </c>
      <c r="C24" s="75" t="s">
        <v>61</v>
      </c>
      <c r="D24" s="278" t="s">
        <v>71</v>
      </c>
      <c r="E24" s="278"/>
      <c r="F24" s="278"/>
      <c r="G24" s="278"/>
      <c r="H24" s="98" t="s">
        <v>7</v>
      </c>
      <c r="I24" s="78">
        <v>500</v>
      </c>
      <c r="J24" s="77">
        <v>8.25</v>
      </c>
      <c r="K24" s="242">
        <f t="shared" si="2"/>
        <v>4125</v>
      </c>
      <c r="L24" s="210">
        <f t="shared" si="0"/>
        <v>0.010557116683173091</v>
      </c>
      <c r="N24" s="15"/>
      <c r="Q24" s="16"/>
    </row>
    <row r="25" spans="1:14" s="14" customFormat="1" ht="12.75">
      <c r="A25" s="103" t="s">
        <v>98</v>
      </c>
      <c r="B25" s="108" t="s">
        <v>59</v>
      </c>
      <c r="C25" s="98">
        <v>151417</v>
      </c>
      <c r="D25" s="280" t="s">
        <v>76</v>
      </c>
      <c r="E25" s="280"/>
      <c r="F25" s="280"/>
      <c r="G25" s="280"/>
      <c r="H25" s="106" t="s">
        <v>7</v>
      </c>
      <c r="I25" s="78">
        <v>168</v>
      </c>
      <c r="J25" s="77">
        <v>5.72</v>
      </c>
      <c r="K25" s="242">
        <f t="shared" si="2"/>
        <v>960.9599999999999</v>
      </c>
      <c r="L25" s="210">
        <f t="shared" si="0"/>
        <v>0.002459385902512003</v>
      </c>
      <c r="N25" s="15"/>
    </row>
    <row r="26" spans="1:14" s="14" customFormat="1" ht="26.25" customHeight="1">
      <c r="A26" s="103" t="s">
        <v>99</v>
      </c>
      <c r="B26" s="104" t="s">
        <v>59</v>
      </c>
      <c r="C26" s="98">
        <v>151419</v>
      </c>
      <c r="D26" s="278" t="s">
        <v>101</v>
      </c>
      <c r="E26" s="278"/>
      <c r="F26" s="278"/>
      <c r="G26" s="278"/>
      <c r="H26" s="106" t="s">
        <v>7</v>
      </c>
      <c r="I26" s="78">
        <v>1497.15</v>
      </c>
      <c r="J26" s="77">
        <v>8.3</v>
      </c>
      <c r="K26" s="242">
        <f t="shared" si="2"/>
        <v>12426.345000000001</v>
      </c>
      <c r="L26" s="210">
        <f t="shared" si="0"/>
        <v>0.03180275736008837</v>
      </c>
      <c r="N26" s="15"/>
    </row>
    <row r="27" spans="1:14" s="14" customFormat="1" ht="12.75" customHeight="1">
      <c r="A27" s="103" t="s">
        <v>100</v>
      </c>
      <c r="B27" s="104" t="s">
        <v>59</v>
      </c>
      <c r="C27" s="75" t="s">
        <v>62</v>
      </c>
      <c r="D27" s="309" t="s">
        <v>50</v>
      </c>
      <c r="E27" s="309"/>
      <c r="F27" s="309"/>
      <c r="G27" s="309"/>
      <c r="H27" s="98" t="s">
        <v>9</v>
      </c>
      <c r="I27" s="78">
        <v>15</v>
      </c>
      <c r="J27" s="77">
        <v>25.15</v>
      </c>
      <c r="K27" s="242">
        <f t="shared" si="2"/>
        <v>377.25</v>
      </c>
      <c r="L27" s="210">
        <f t="shared" si="0"/>
        <v>0.0009654963075701936</v>
      </c>
      <c r="N27" s="15"/>
    </row>
    <row r="28" spans="1:17" s="14" customFormat="1" ht="13.5" customHeight="1">
      <c r="A28" s="109" t="s">
        <v>37</v>
      </c>
      <c r="B28" s="110"/>
      <c r="C28" s="105"/>
      <c r="D28" s="274" t="s">
        <v>75</v>
      </c>
      <c r="E28" s="274"/>
      <c r="F28" s="274"/>
      <c r="G28" s="274"/>
      <c r="H28" s="111"/>
      <c r="I28" s="107"/>
      <c r="J28" s="76"/>
      <c r="K28" s="246">
        <f>SUM(K29:K33)</f>
        <v>40404.3719</v>
      </c>
      <c r="L28" s="210">
        <f t="shared" si="0"/>
        <v>0.10340694997784727</v>
      </c>
      <c r="N28" s="15"/>
      <c r="Q28" s="16"/>
    </row>
    <row r="29" spans="1:17" s="14" customFormat="1" ht="28.5" customHeight="1">
      <c r="A29" s="103" t="s">
        <v>70</v>
      </c>
      <c r="B29" s="108" t="s">
        <v>92</v>
      </c>
      <c r="C29" s="98" t="s">
        <v>102</v>
      </c>
      <c r="D29" s="281" t="s">
        <v>103</v>
      </c>
      <c r="E29" s="281"/>
      <c r="F29" s="281"/>
      <c r="G29" s="281"/>
      <c r="H29" s="98" t="s">
        <v>9</v>
      </c>
      <c r="I29" s="78">
        <v>9</v>
      </c>
      <c r="J29" s="77">
        <f>1.23*649.25</f>
        <v>798.5775</v>
      </c>
      <c r="K29" s="242">
        <f>I29*J29</f>
        <v>7187.1975</v>
      </c>
      <c r="L29" s="210">
        <f t="shared" si="0"/>
        <v>0.01839420185030544</v>
      </c>
      <c r="N29" s="15"/>
      <c r="Q29" s="16"/>
    </row>
    <row r="30" spans="1:17" s="14" customFormat="1" ht="34.5" customHeight="1">
      <c r="A30" s="103" t="s">
        <v>125</v>
      </c>
      <c r="B30" s="108" t="s">
        <v>92</v>
      </c>
      <c r="C30" s="98" t="s">
        <v>104</v>
      </c>
      <c r="D30" s="309" t="s">
        <v>212</v>
      </c>
      <c r="E30" s="309"/>
      <c r="F30" s="309"/>
      <c r="G30" s="309"/>
      <c r="H30" s="106" t="s">
        <v>9</v>
      </c>
      <c r="I30" s="78">
        <v>9</v>
      </c>
      <c r="J30" s="77">
        <f>2313.92*1.23</f>
        <v>2846.1216</v>
      </c>
      <c r="K30" s="242">
        <f>I30*J30</f>
        <v>25615.094399999998</v>
      </c>
      <c r="L30" s="210">
        <f t="shared" si="0"/>
        <v>0.065556737074253</v>
      </c>
      <c r="N30" s="15"/>
      <c r="Q30" s="16"/>
    </row>
    <row r="31" spans="1:14" s="14" customFormat="1" ht="28.5" customHeight="1">
      <c r="A31" s="103" t="s">
        <v>126</v>
      </c>
      <c r="B31" s="104" t="s">
        <v>59</v>
      </c>
      <c r="C31" s="98">
        <v>151704</v>
      </c>
      <c r="D31" s="279" t="s">
        <v>105</v>
      </c>
      <c r="E31" s="279"/>
      <c r="F31" s="279"/>
      <c r="G31" s="279"/>
      <c r="H31" s="98" t="s">
        <v>9</v>
      </c>
      <c r="I31" s="78">
        <v>2</v>
      </c>
      <c r="J31" s="77">
        <v>2533.81</v>
      </c>
      <c r="K31" s="242">
        <f>I31*J31</f>
        <v>5067.62</v>
      </c>
      <c r="L31" s="210">
        <f t="shared" si="0"/>
        <v>0.012969565005086453</v>
      </c>
      <c r="N31" s="15"/>
    </row>
    <row r="32" spans="1:17" s="14" customFormat="1" ht="30.75" customHeight="1">
      <c r="A32" s="103" t="s">
        <v>127</v>
      </c>
      <c r="B32" s="104" t="s">
        <v>30</v>
      </c>
      <c r="C32" s="98">
        <v>190201</v>
      </c>
      <c r="D32" s="275" t="s">
        <v>106</v>
      </c>
      <c r="E32" s="276"/>
      <c r="F32" s="276"/>
      <c r="G32" s="277"/>
      <c r="H32" s="98" t="s">
        <v>10</v>
      </c>
      <c r="I32" s="78">
        <v>104</v>
      </c>
      <c r="J32" s="77">
        <v>10.29</v>
      </c>
      <c r="K32" s="242">
        <f>I32*J32</f>
        <v>1070.1599999999999</v>
      </c>
      <c r="L32" s="210">
        <f t="shared" si="0"/>
        <v>0.002738861573252003</v>
      </c>
      <c r="N32" s="15"/>
      <c r="Q32" s="16"/>
    </row>
    <row r="33" spans="1:17" s="100" customFormat="1" ht="29.25" customHeight="1">
      <c r="A33" s="103" t="s">
        <v>128</v>
      </c>
      <c r="B33" s="104" t="s">
        <v>107</v>
      </c>
      <c r="C33" s="98" t="s">
        <v>63</v>
      </c>
      <c r="D33" s="280" t="s">
        <v>77</v>
      </c>
      <c r="E33" s="280"/>
      <c r="F33" s="280"/>
      <c r="G33" s="280"/>
      <c r="H33" s="98" t="s">
        <v>9</v>
      </c>
      <c r="I33" s="78">
        <v>9</v>
      </c>
      <c r="J33" s="77">
        <v>162.7</v>
      </c>
      <c r="K33" s="242">
        <f>I33*J33</f>
        <v>1464.3</v>
      </c>
      <c r="L33" s="210">
        <f t="shared" si="0"/>
        <v>0.0037475844749503893</v>
      </c>
      <c r="N33" s="238"/>
      <c r="Q33" s="102"/>
    </row>
    <row r="34" spans="1:17" s="14" customFormat="1" ht="12.75">
      <c r="A34" s="109" t="s">
        <v>47</v>
      </c>
      <c r="B34" s="110"/>
      <c r="C34" s="105"/>
      <c r="D34" s="274" t="s">
        <v>78</v>
      </c>
      <c r="E34" s="274"/>
      <c r="F34" s="274"/>
      <c r="G34" s="274"/>
      <c r="H34" s="111"/>
      <c r="I34" s="107"/>
      <c r="J34" s="76"/>
      <c r="K34" s="246">
        <f>SUM(K35:K41)</f>
        <v>229376.85741333335</v>
      </c>
      <c r="L34" s="210">
        <f t="shared" si="0"/>
        <v>0.5870444237896041</v>
      </c>
      <c r="N34" s="15"/>
      <c r="Q34" s="16"/>
    </row>
    <row r="35" spans="1:14" s="100" customFormat="1" ht="91.5" customHeight="1">
      <c r="A35" s="103" t="s">
        <v>72</v>
      </c>
      <c r="B35" s="104" t="s">
        <v>107</v>
      </c>
      <c r="C35" s="75" t="s">
        <v>64</v>
      </c>
      <c r="D35" s="275" t="s">
        <v>200</v>
      </c>
      <c r="E35" s="276"/>
      <c r="F35" s="276"/>
      <c r="G35" s="277"/>
      <c r="H35" s="106" t="s">
        <v>9</v>
      </c>
      <c r="I35" s="78">
        <v>47</v>
      </c>
      <c r="J35" s="77">
        <f>'COMP. 02'!C35</f>
        <v>2613.5188566666666</v>
      </c>
      <c r="K35" s="242">
        <f aca="true" t="shared" si="3" ref="K35:K45">I35*J35</f>
        <v>122835.38626333333</v>
      </c>
      <c r="L35" s="210">
        <f t="shared" si="0"/>
        <v>0.31437272863142957</v>
      </c>
      <c r="N35" s="238"/>
    </row>
    <row r="36" spans="1:14" s="100" customFormat="1" ht="90" customHeight="1">
      <c r="A36" s="103" t="s">
        <v>129</v>
      </c>
      <c r="B36" s="104" t="s">
        <v>107</v>
      </c>
      <c r="C36" s="75" t="s">
        <v>65</v>
      </c>
      <c r="D36" s="275" t="s">
        <v>201</v>
      </c>
      <c r="E36" s="276"/>
      <c r="F36" s="276"/>
      <c r="G36" s="277"/>
      <c r="H36" s="106" t="s">
        <v>9</v>
      </c>
      <c r="I36" s="78">
        <v>21</v>
      </c>
      <c r="J36" s="77">
        <f>'COMP. 03'!C35</f>
        <v>3885.9192166666667</v>
      </c>
      <c r="K36" s="242">
        <f t="shared" si="3"/>
        <v>81604.30355</v>
      </c>
      <c r="L36" s="210">
        <f t="shared" si="0"/>
        <v>0.20884997683064874</v>
      </c>
      <c r="N36" s="238"/>
    </row>
    <row r="37" spans="1:17" s="14" customFormat="1" ht="30.75" customHeight="1">
      <c r="A37" s="103" t="s">
        <v>130</v>
      </c>
      <c r="B37" s="104" t="s">
        <v>108</v>
      </c>
      <c r="C37" s="75" t="s">
        <v>109</v>
      </c>
      <c r="D37" s="275" t="s">
        <v>110</v>
      </c>
      <c r="E37" s="276"/>
      <c r="F37" s="276"/>
      <c r="G37" s="277"/>
      <c r="H37" s="106" t="s">
        <v>9</v>
      </c>
      <c r="I37" s="78">
        <v>68</v>
      </c>
      <c r="J37" s="77">
        <f>19.5*1.23</f>
        <v>23.985</v>
      </c>
      <c r="K37" s="242">
        <f t="shared" si="3"/>
        <v>1630.98</v>
      </c>
      <c r="L37" s="210">
        <f t="shared" si="0"/>
        <v>0.004174168767981006</v>
      </c>
      <c r="N37" s="15"/>
      <c r="Q37" s="16"/>
    </row>
    <row r="38" spans="1:17" s="14" customFormat="1" ht="12.75">
      <c r="A38" s="103" t="s">
        <v>131</v>
      </c>
      <c r="B38" s="104" t="s">
        <v>108</v>
      </c>
      <c r="C38" s="75" t="s">
        <v>111</v>
      </c>
      <c r="D38" s="275" t="s">
        <v>112</v>
      </c>
      <c r="E38" s="276"/>
      <c r="F38" s="276"/>
      <c r="G38" s="277"/>
      <c r="H38" s="106" t="s">
        <v>9</v>
      </c>
      <c r="I38" s="78">
        <v>68</v>
      </c>
      <c r="J38" s="77">
        <f>5.89*1.23</f>
        <v>7.2447</v>
      </c>
      <c r="K38" s="242">
        <f t="shared" si="3"/>
        <v>492.6396</v>
      </c>
      <c r="L38" s="210">
        <f t="shared" si="0"/>
        <v>0.0012608130278670832</v>
      </c>
      <c r="N38" s="15"/>
      <c r="Q38" s="16"/>
    </row>
    <row r="39" spans="1:17" s="14" customFormat="1" ht="26.25" customHeight="1">
      <c r="A39" s="103" t="s">
        <v>132</v>
      </c>
      <c r="B39" s="104" t="s">
        <v>108</v>
      </c>
      <c r="C39" s="75" t="s">
        <v>113</v>
      </c>
      <c r="D39" s="275" t="s">
        <v>114</v>
      </c>
      <c r="E39" s="276"/>
      <c r="F39" s="276"/>
      <c r="G39" s="277"/>
      <c r="H39" s="106" t="s">
        <v>9</v>
      </c>
      <c r="I39" s="78">
        <v>68</v>
      </c>
      <c r="J39" s="77">
        <f>55.8*1.23</f>
        <v>68.634</v>
      </c>
      <c r="K39" s="242">
        <f t="shared" si="3"/>
        <v>4667.112</v>
      </c>
      <c r="L39" s="210">
        <f t="shared" si="0"/>
        <v>0.011944544474530262</v>
      </c>
      <c r="N39" s="15"/>
      <c r="Q39" s="16"/>
    </row>
    <row r="40" spans="1:14" s="14" customFormat="1" ht="18" customHeight="1">
      <c r="A40" s="103" t="s">
        <v>133</v>
      </c>
      <c r="B40" s="104" t="s">
        <v>108</v>
      </c>
      <c r="C40" s="75" t="s">
        <v>115</v>
      </c>
      <c r="D40" s="275" t="s">
        <v>116</v>
      </c>
      <c r="E40" s="276"/>
      <c r="F40" s="276"/>
      <c r="G40" s="277"/>
      <c r="H40" s="106" t="s">
        <v>9</v>
      </c>
      <c r="I40" s="78">
        <v>110</v>
      </c>
      <c r="J40" s="77">
        <f>38.99*1.23</f>
        <v>47.9577</v>
      </c>
      <c r="K40" s="242">
        <f t="shared" si="3"/>
        <v>5275.347000000001</v>
      </c>
      <c r="L40" s="210">
        <f t="shared" si="0"/>
        <v>0.013501200926842939</v>
      </c>
      <c r="N40" s="15"/>
    </row>
    <row r="41" spans="1:14" s="14" customFormat="1" ht="42.75" customHeight="1">
      <c r="A41" s="103" t="s">
        <v>134</v>
      </c>
      <c r="B41" s="104" t="s">
        <v>108</v>
      </c>
      <c r="C41" s="75" t="s">
        <v>117</v>
      </c>
      <c r="D41" s="275" t="s">
        <v>118</v>
      </c>
      <c r="E41" s="276"/>
      <c r="F41" s="276"/>
      <c r="G41" s="277"/>
      <c r="H41" s="106" t="s">
        <v>9</v>
      </c>
      <c r="I41" s="78">
        <v>55</v>
      </c>
      <c r="J41" s="77">
        <f>190.26*1.23</f>
        <v>234.01979999999998</v>
      </c>
      <c r="K41" s="242">
        <f t="shared" si="3"/>
        <v>12871.088999999998</v>
      </c>
      <c r="L41" s="210">
        <f t="shared" si="0"/>
        <v>0.032940991130304395</v>
      </c>
      <c r="N41" s="15"/>
    </row>
    <row r="42" spans="1:14" s="14" customFormat="1" ht="12.75">
      <c r="A42" s="109" t="s">
        <v>49</v>
      </c>
      <c r="B42" s="110"/>
      <c r="C42" s="105"/>
      <c r="D42" s="274" t="s">
        <v>119</v>
      </c>
      <c r="E42" s="274"/>
      <c r="F42" s="274"/>
      <c r="G42" s="274"/>
      <c r="H42" s="111"/>
      <c r="I42" s="107"/>
      <c r="J42" s="76"/>
      <c r="K42" s="246">
        <f>SUM(K43:K45)</f>
        <v>22911.84</v>
      </c>
      <c r="L42" s="210">
        <f t="shared" si="0"/>
        <v>0.05863829534695577</v>
      </c>
      <c r="N42" s="15"/>
    </row>
    <row r="43" spans="1:14" s="14" customFormat="1" ht="39.75" customHeight="1">
      <c r="A43" s="103" t="s">
        <v>73</v>
      </c>
      <c r="B43" s="104" t="s">
        <v>59</v>
      </c>
      <c r="C43" s="75" t="s">
        <v>66</v>
      </c>
      <c r="D43" s="259" t="s">
        <v>79</v>
      </c>
      <c r="E43" s="260"/>
      <c r="F43" s="260"/>
      <c r="G43" s="261"/>
      <c r="H43" s="106" t="s">
        <v>9</v>
      </c>
      <c r="I43" s="78">
        <v>21</v>
      </c>
      <c r="J43" s="77">
        <v>136.32</v>
      </c>
      <c r="K43" s="242">
        <f t="shared" si="3"/>
        <v>2862.72</v>
      </c>
      <c r="L43" s="210">
        <f t="shared" si="0"/>
        <v>0.0073265621990917015</v>
      </c>
      <c r="N43" s="15"/>
    </row>
    <row r="44" spans="1:17" s="14" customFormat="1" ht="30" customHeight="1">
      <c r="A44" s="103" t="s">
        <v>74</v>
      </c>
      <c r="B44" s="108" t="s">
        <v>30</v>
      </c>
      <c r="C44" s="75" t="s">
        <v>120</v>
      </c>
      <c r="D44" s="259" t="s">
        <v>121</v>
      </c>
      <c r="E44" s="260"/>
      <c r="F44" s="260"/>
      <c r="G44" s="261"/>
      <c r="H44" s="98" t="s">
        <v>9</v>
      </c>
      <c r="I44" s="78">
        <v>68</v>
      </c>
      <c r="J44" s="77">
        <v>282.13</v>
      </c>
      <c r="K44" s="242">
        <f t="shared" si="3"/>
        <v>19184.84</v>
      </c>
      <c r="L44" s="210">
        <f t="shared" si="0"/>
        <v>0.0490997804673955</v>
      </c>
      <c r="N44" s="15"/>
      <c r="Q44" s="16"/>
    </row>
    <row r="45" spans="1:17" s="14" customFormat="1" ht="12.75" customHeight="1">
      <c r="A45" s="103" t="s">
        <v>122</v>
      </c>
      <c r="B45" s="108" t="s">
        <v>30</v>
      </c>
      <c r="C45" s="75" t="s">
        <v>123</v>
      </c>
      <c r="D45" s="259" t="s">
        <v>124</v>
      </c>
      <c r="E45" s="260"/>
      <c r="F45" s="260"/>
      <c r="G45" s="261"/>
      <c r="H45" s="98" t="s">
        <v>9</v>
      </c>
      <c r="I45" s="78">
        <v>68</v>
      </c>
      <c r="J45" s="77">
        <v>12.71</v>
      </c>
      <c r="K45" s="242">
        <f t="shared" si="3"/>
        <v>864.2800000000001</v>
      </c>
      <c r="L45" s="210">
        <f t="shared" si="0"/>
        <v>0.0022119526804685674</v>
      </c>
      <c r="M45" s="209"/>
      <c r="N45" s="15"/>
      <c r="Q45" s="16"/>
    </row>
    <row r="46" spans="1:11" s="39" customFormat="1" ht="13.5" thickBot="1">
      <c r="A46" s="112"/>
      <c r="B46" s="113"/>
      <c r="C46" s="114"/>
      <c r="D46" s="288" t="s">
        <v>3</v>
      </c>
      <c r="E46" s="288"/>
      <c r="F46" s="288"/>
      <c r="G46" s="288"/>
      <c r="H46" s="115"/>
      <c r="I46" s="116"/>
      <c r="J46" s="117"/>
      <c r="K46" s="247">
        <f>K8+K11+K20</f>
        <v>390731.6859133334</v>
      </c>
    </row>
    <row r="47" spans="1:11" s="39" customFormat="1" ht="12.75">
      <c r="A47" s="91"/>
      <c r="B47" s="92"/>
      <c r="C47" s="92"/>
      <c r="D47" s="97"/>
      <c r="E47" s="91"/>
      <c r="F47" s="91"/>
      <c r="G47" s="91"/>
      <c r="H47" s="92"/>
      <c r="I47" s="94"/>
      <c r="J47" s="95"/>
      <c r="K47" s="96"/>
    </row>
    <row r="48" spans="1:11" s="39" customFormat="1" ht="12.75">
      <c r="A48" s="91"/>
      <c r="B48" s="92"/>
      <c r="C48" s="92"/>
      <c r="D48" s="93"/>
      <c r="E48" s="91"/>
      <c r="F48" s="91"/>
      <c r="G48" s="91"/>
      <c r="H48" s="92"/>
      <c r="I48" s="94"/>
      <c r="J48" s="95"/>
      <c r="K48" s="96"/>
    </row>
    <row r="49" spans="1:11" s="39" customFormat="1" ht="12.75">
      <c r="A49" s="91"/>
      <c r="B49" s="92"/>
      <c r="C49" s="92"/>
      <c r="D49" s="93"/>
      <c r="E49" s="91"/>
      <c r="F49" s="91"/>
      <c r="G49" s="91"/>
      <c r="H49" s="92"/>
      <c r="I49" s="94"/>
      <c r="J49" s="95"/>
      <c r="K49" s="96"/>
    </row>
    <row r="50" spans="1:11" s="39" customFormat="1" ht="12.75">
      <c r="A50" s="48"/>
      <c r="B50" s="38"/>
      <c r="C50" s="38"/>
      <c r="D50" s="49"/>
      <c r="E50" s="48"/>
      <c r="F50" s="48"/>
      <c r="G50" s="48"/>
      <c r="H50" s="38"/>
      <c r="I50" s="50"/>
      <c r="J50" s="51"/>
      <c r="K50" s="52"/>
    </row>
    <row r="51" spans="1:11" s="39" customFormat="1" ht="12.75">
      <c r="A51" s="48"/>
      <c r="B51" s="38"/>
      <c r="C51" s="38"/>
      <c r="D51" s="289"/>
      <c r="E51" s="290"/>
      <c r="F51" s="290"/>
      <c r="G51" s="290"/>
      <c r="H51" s="38"/>
      <c r="I51" s="58"/>
      <c r="J51" s="51"/>
      <c r="K51" s="57"/>
    </row>
    <row r="52" spans="1:11" s="39" customFormat="1" ht="12.75">
      <c r="A52" s="48"/>
      <c r="B52" s="38"/>
      <c r="C52" s="38"/>
      <c r="D52" s="49"/>
      <c r="E52" s="48"/>
      <c r="F52" s="48"/>
      <c r="G52" s="48"/>
      <c r="H52" s="38"/>
      <c r="I52" s="50"/>
      <c r="J52" s="51"/>
      <c r="K52" s="52"/>
    </row>
    <row r="53" spans="1:11" s="39" customFormat="1" ht="12.75">
      <c r="A53" s="48"/>
      <c r="B53" s="38"/>
      <c r="C53" s="38"/>
      <c r="D53" s="49"/>
      <c r="E53" s="48"/>
      <c r="F53" s="48"/>
      <c r="G53" s="48"/>
      <c r="H53" s="38"/>
      <c r="I53" s="50"/>
      <c r="J53" s="51"/>
      <c r="K53" s="52"/>
    </row>
    <row r="54" spans="1:11" s="39" customFormat="1" ht="12.75">
      <c r="A54" s="48"/>
      <c r="B54" s="38"/>
      <c r="C54" s="38"/>
      <c r="D54" s="287"/>
      <c r="E54" s="287"/>
      <c r="F54" s="287"/>
      <c r="G54" s="287"/>
      <c r="H54" s="38"/>
      <c r="I54" s="58"/>
      <c r="J54" s="51"/>
      <c r="K54" s="57"/>
    </row>
    <row r="55" spans="1:11" s="39" customFormat="1" ht="12.75">
      <c r="A55" s="48"/>
      <c r="B55" s="38"/>
      <c r="C55" s="38"/>
      <c r="D55" s="49"/>
      <c r="E55" s="48"/>
      <c r="F55" s="48"/>
      <c r="G55" s="48"/>
      <c r="H55" s="38"/>
      <c r="I55" s="50"/>
      <c r="J55" s="51"/>
      <c r="K55" s="52"/>
    </row>
    <row r="56" spans="1:11" s="39" customFormat="1" ht="12.75">
      <c r="A56" s="48"/>
      <c r="B56" s="38"/>
      <c r="C56" s="38"/>
      <c r="D56" s="49"/>
      <c r="E56" s="48"/>
      <c r="F56" s="48"/>
      <c r="G56" s="48"/>
      <c r="H56" s="38"/>
      <c r="I56" s="50"/>
      <c r="J56" s="51"/>
      <c r="K56" s="52"/>
    </row>
    <row r="57" spans="1:11" s="39" customFormat="1" ht="12.75">
      <c r="A57" s="48"/>
      <c r="B57" s="38"/>
      <c r="C57" s="38"/>
      <c r="D57" s="49"/>
      <c r="E57" s="48"/>
      <c r="F57" s="48"/>
      <c r="G57" s="48"/>
      <c r="H57" s="38"/>
      <c r="I57" s="50"/>
      <c r="J57" s="51"/>
      <c r="K57" s="52"/>
    </row>
    <row r="58" spans="1:11" s="39" customFormat="1" ht="12.75">
      <c r="A58" s="48"/>
      <c r="B58" s="38"/>
      <c r="C58" s="38"/>
      <c r="D58" s="49"/>
      <c r="E58" s="48"/>
      <c r="F58" s="48"/>
      <c r="G58" s="48"/>
      <c r="H58" s="38"/>
      <c r="I58" s="50"/>
      <c r="J58" s="51"/>
      <c r="K58" s="52"/>
    </row>
    <row r="59" spans="1:11" s="39" customFormat="1" ht="12.75">
      <c r="A59" s="48"/>
      <c r="B59" s="38"/>
      <c r="C59" s="38"/>
      <c r="D59" s="49"/>
      <c r="E59" s="48"/>
      <c r="F59" s="48"/>
      <c r="G59" s="48"/>
      <c r="H59" s="38"/>
      <c r="I59" s="50"/>
      <c r="J59" s="51"/>
      <c r="K59" s="52"/>
    </row>
    <row r="60" spans="1:11" s="39" customFormat="1" ht="12.75">
      <c r="A60" s="48"/>
      <c r="B60" s="38"/>
      <c r="C60" s="38"/>
      <c r="D60" s="49"/>
      <c r="E60" s="48"/>
      <c r="F60" s="48"/>
      <c r="G60" s="48"/>
      <c r="H60" s="38"/>
      <c r="I60" s="50"/>
      <c r="J60" s="51"/>
      <c r="K60" s="52"/>
    </row>
    <row r="61" spans="1:11" s="39" customFormat="1" ht="12.75">
      <c r="A61" s="48"/>
      <c r="B61" s="38"/>
      <c r="C61" s="38"/>
      <c r="D61" s="49"/>
      <c r="E61" s="48"/>
      <c r="F61" s="48"/>
      <c r="G61" s="48"/>
      <c r="H61" s="38"/>
      <c r="I61" s="50"/>
      <c r="J61" s="51"/>
      <c r="K61" s="52"/>
    </row>
    <row r="62" spans="1:11" s="39" customFormat="1" ht="12.75">
      <c r="A62" s="48"/>
      <c r="B62" s="38"/>
      <c r="C62" s="38"/>
      <c r="D62" s="49"/>
      <c r="E62" s="48"/>
      <c r="F62" s="48"/>
      <c r="G62" s="48"/>
      <c r="H62" s="38"/>
      <c r="I62" s="50"/>
      <c r="J62" s="51"/>
      <c r="K62" s="52"/>
    </row>
    <row r="63" spans="1:11" s="39" customFormat="1" ht="12.75">
      <c r="A63" s="48"/>
      <c r="B63" s="38"/>
      <c r="C63" s="38"/>
      <c r="D63" s="49"/>
      <c r="E63" s="48"/>
      <c r="F63" s="48"/>
      <c r="G63" s="48"/>
      <c r="H63" s="38"/>
      <c r="I63" s="50"/>
      <c r="J63" s="51"/>
      <c r="K63" s="52"/>
    </row>
    <row r="64" spans="1:11" s="39" customFormat="1" ht="12.75">
      <c r="A64" s="48"/>
      <c r="B64" s="38"/>
      <c r="C64" s="38"/>
      <c r="D64" s="49"/>
      <c r="E64" s="48"/>
      <c r="F64" s="48"/>
      <c r="G64" s="48"/>
      <c r="H64" s="38"/>
      <c r="I64" s="50"/>
      <c r="J64" s="51"/>
      <c r="K64" s="52"/>
    </row>
    <row r="65" spans="1:11" s="39" customFormat="1" ht="12.75">
      <c r="A65" s="48"/>
      <c r="B65" s="38"/>
      <c r="C65" s="38"/>
      <c r="D65" s="49"/>
      <c r="E65" s="48"/>
      <c r="F65" s="48"/>
      <c r="G65" s="48"/>
      <c r="H65" s="38"/>
      <c r="I65" s="50"/>
      <c r="J65" s="51"/>
      <c r="K65" s="52"/>
    </row>
    <row r="66" spans="1:11" s="39" customFormat="1" ht="12.75">
      <c r="A66" s="48"/>
      <c r="B66" s="38"/>
      <c r="C66" s="38"/>
      <c r="D66" s="49"/>
      <c r="E66" s="48"/>
      <c r="F66" s="48"/>
      <c r="G66" s="48"/>
      <c r="H66" s="38"/>
      <c r="I66" s="50"/>
      <c r="J66" s="51"/>
      <c r="K66" s="52"/>
    </row>
    <row r="67" spans="1:11" s="39" customFormat="1" ht="12.75">
      <c r="A67" s="48"/>
      <c r="B67" s="38"/>
      <c r="C67" s="38"/>
      <c r="D67" s="49"/>
      <c r="E67" s="48"/>
      <c r="F67" s="48"/>
      <c r="G67" s="48"/>
      <c r="H67" s="38"/>
      <c r="I67" s="50"/>
      <c r="J67" s="51"/>
      <c r="K67" s="52"/>
    </row>
    <row r="68" spans="1:11" s="39" customFormat="1" ht="12.75">
      <c r="A68" s="48"/>
      <c r="B68" s="38"/>
      <c r="C68" s="38"/>
      <c r="D68" s="49"/>
      <c r="E68" s="48"/>
      <c r="F68" s="48"/>
      <c r="G68" s="48"/>
      <c r="H68" s="38"/>
      <c r="I68" s="50"/>
      <c r="J68" s="51"/>
      <c r="K68" s="52"/>
    </row>
    <row r="69" spans="1:11" s="39" customFormat="1" ht="12.75">
      <c r="A69" s="48"/>
      <c r="B69" s="38"/>
      <c r="C69" s="38"/>
      <c r="D69" s="49"/>
      <c r="E69" s="48"/>
      <c r="F69" s="48"/>
      <c r="G69" s="48"/>
      <c r="H69" s="38"/>
      <c r="I69" s="50"/>
      <c r="J69" s="51"/>
      <c r="K69" s="52"/>
    </row>
    <row r="70" spans="1:11" s="39" customFormat="1" ht="12.75">
      <c r="A70" s="48"/>
      <c r="B70" s="38"/>
      <c r="C70" s="38"/>
      <c r="D70" s="49"/>
      <c r="E70" s="48"/>
      <c r="F70" s="48"/>
      <c r="G70" s="48"/>
      <c r="H70" s="38"/>
      <c r="I70" s="50"/>
      <c r="J70" s="51"/>
      <c r="K70" s="52"/>
    </row>
    <row r="71" spans="1:11" s="39" customFormat="1" ht="12.75">
      <c r="A71" s="48"/>
      <c r="B71" s="38"/>
      <c r="C71" s="38"/>
      <c r="D71" s="49"/>
      <c r="E71" s="48"/>
      <c r="F71" s="48"/>
      <c r="G71" s="48"/>
      <c r="H71" s="38"/>
      <c r="I71" s="50"/>
      <c r="J71" s="51"/>
      <c r="K71" s="52"/>
    </row>
    <row r="72" spans="1:11" s="39" customFormat="1" ht="12.75">
      <c r="A72" s="48"/>
      <c r="B72" s="38"/>
      <c r="C72" s="38"/>
      <c r="D72" s="49"/>
      <c r="E72" s="48"/>
      <c r="F72" s="48"/>
      <c r="G72" s="48"/>
      <c r="H72" s="38"/>
      <c r="I72" s="50"/>
      <c r="J72" s="51"/>
      <c r="K72" s="52"/>
    </row>
    <row r="73" spans="1:11" s="39" customFormat="1" ht="12.75">
      <c r="A73" s="48"/>
      <c r="B73" s="38"/>
      <c r="C73" s="38"/>
      <c r="D73" s="49"/>
      <c r="E73" s="48"/>
      <c r="F73" s="48"/>
      <c r="G73" s="48"/>
      <c r="H73" s="38"/>
      <c r="I73" s="50"/>
      <c r="J73" s="51"/>
      <c r="K73" s="52"/>
    </row>
    <row r="74" spans="1:11" s="39" customFormat="1" ht="12.75">
      <c r="A74" s="48"/>
      <c r="B74" s="38"/>
      <c r="C74" s="38"/>
      <c r="D74" s="49"/>
      <c r="E74" s="48"/>
      <c r="F74" s="48"/>
      <c r="G74" s="48"/>
      <c r="H74" s="38"/>
      <c r="I74" s="50"/>
      <c r="J74" s="51"/>
      <c r="K74" s="52"/>
    </row>
    <row r="75" spans="1:11" s="39" customFormat="1" ht="12.75">
      <c r="A75" s="48"/>
      <c r="B75" s="38"/>
      <c r="C75" s="38"/>
      <c r="D75" s="49"/>
      <c r="E75" s="48"/>
      <c r="F75" s="48"/>
      <c r="G75" s="48"/>
      <c r="H75" s="38"/>
      <c r="I75" s="50"/>
      <c r="J75" s="51"/>
      <c r="K75" s="52"/>
    </row>
    <row r="76" spans="1:11" s="39" customFormat="1" ht="12.75">
      <c r="A76" s="48"/>
      <c r="B76" s="38"/>
      <c r="C76" s="38"/>
      <c r="D76" s="49"/>
      <c r="E76" s="48"/>
      <c r="F76" s="48"/>
      <c r="G76" s="48"/>
      <c r="H76" s="38"/>
      <c r="I76" s="50"/>
      <c r="J76" s="51"/>
      <c r="K76" s="52"/>
    </row>
    <row r="77" spans="1:11" s="39" customFormat="1" ht="12.75">
      <c r="A77" s="48"/>
      <c r="B77" s="38"/>
      <c r="C77" s="38"/>
      <c r="D77" s="49"/>
      <c r="E77" s="48"/>
      <c r="F77" s="48"/>
      <c r="G77" s="48"/>
      <c r="H77" s="38"/>
      <c r="I77" s="50"/>
      <c r="J77" s="51"/>
      <c r="K77" s="52"/>
    </row>
    <row r="78" spans="1:11" s="39" customFormat="1" ht="12.75">
      <c r="A78" s="48"/>
      <c r="B78" s="38"/>
      <c r="C78" s="38"/>
      <c r="D78" s="49"/>
      <c r="E78" s="48"/>
      <c r="F78" s="48"/>
      <c r="G78" s="48"/>
      <c r="H78" s="38"/>
      <c r="I78" s="50"/>
      <c r="J78" s="51"/>
      <c r="K78" s="52"/>
    </row>
    <row r="79" spans="1:11" s="39" customFormat="1" ht="12.75">
      <c r="A79" s="48"/>
      <c r="B79" s="38"/>
      <c r="C79" s="38"/>
      <c r="D79" s="49"/>
      <c r="E79" s="48"/>
      <c r="F79" s="48"/>
      <c r="G79" s="48"/>
      <c r="H79" s="38"/>
      <c r="I79" s="50"/>
      <c r="J79" s="51"/>
      <c r="K79" s="52"/>
    </row>
    <row r="80" spans="1:11" s="39" customFormat="1" ht="12.75">
      <c r="A80" s="48"/>
      <c r="B80" s="38"/>
      <c r="C80" s="38"/>
      <c r="D80" s="49"/>
      <c r="E80" s="48"/>
      <c r="F80" s="48"/>
      <c r="G80" s="48"/>
      <c r="H80" s="38"/>
      <c r="I80" s="50"/>
      <c r="J80" s="51"/>
      <c r="K80" s="52"/>
    </row>
    <row r="81" spans="1:11" s="39" customFormat="1" ht="12.75">
      <c r="A81" s="48"/>
      <c r="B81" s="38"/>
      <c r="C81" s="38"/>
      <c r="D81" s="49"/>
      <c r="E81" s="48"/>
      <c r="F81" s="48"/>
      <c r="G81" s="48"/>
      <c r="H81" s="38"/>
      <c r="I81" s="50"/>
      <c r="J81" s="51"/>
      <c r="K81" s="52"/>
    </row>
    <row r="82" spans="1:11" s="39" customFormat="1" ht="12.75">
      <c r="A82" s="48"/>
      <c r="B82" s="38"/>
      <c r="C82" s="38"/>
      <c r="D82" s="49"/>
      <c r="E82" s="48"/>
      <c r="F82" s="48"/>
      <c r="G82" s="48"/>
      <c r="H82" s="38"/>
      <c r="I82" s="50"/>
      <c r="J82" s="51"/>
      <c r="K82" s="52"/>
    </row>
    <row r="83" spans="1:11" s="39" customFormat="1" ht="12.75">
      <c r="A83" s="48"/>
      <c r="B83" s="38"/>
      <c r="C83" s="38"/>
      <c r="D83" s="49"/>
      <c r="E83" s="48"/>
      <c r="F83" s="48"/>
      <c r="G83" s="48"/>
      <c r="H83" s="38"/>
      <c r="I83" s="50"/>
      <c r="J83" s="51"/>
      <c r="K83" s="52"/>
    </row>
    <row r="84" spans="1:11" s="39" customFormat="1" ht="12.75">
      <c r="A84" s="48"/>
      <c r="B84" s="38"/>
      <c r="C84" s="38"/>
      <c r="D84" s="49"/>
      <c r="E84" s="48"/>
      <c r="F84" s="48"/>
      <c r="G84" s="48"/>
      <c r="H84" s="38"/>
      <c r="I84" s="50"/>
      <c r="J84" s="51"/>
      <c r="K84" s="52"/>
    </row>
    <row r="85" spans="1:11" s="39" customFormat="1" ht="12.75">
      <c r="A85" s="48"/>
      <c r="B85" s="38"/>
      <c r="C85" s="38"/>
      <c r="D85" s="49"/>
      <c r="E85" s="48"/>
      <c r="F85" s="48"/>
      <c r="G85" s="48"/>
      <c r="H85" s="38"/>
      <c r="I85" s="50"/>
      <c r="J85" s="51"/>
      <c r="K85" s="52"/>
    </row>
    <row r="86" spans="1:11" s="39" customFormat="1" ht="12.75">
      <c r="A86" s="48"/>
      <c r="B86" s="38"/>
      <c r="C86" s="38"/>
      <c r="D86" s="49"/>
      <c r="E86" s="48"/>
      <c r="F86" s="48"/>
      <c r="G86" s="48"/>
      <c r="H86" s="38"/>
      <c r="I86" s="50"/>
      <c r="J86" s="51"/>
      <c r="K86" s="52"/>
    </row>
    <row r="87" spans="1:11" s="39" customFormat="1" ht="12.75">
      <c r="A87" s="48"/>
      <c r="B87" s="38"/>
      <c r="C87" s="38"/>
      <c r="D87" s="49"/>
      <c r="E87" s="48"/>
      <c r="F87" s="48"/>
      <c r="G87" s="48"/>
      <c r="H87" s="38"/>
      <c r="I87" s="50"/>
      <c r="J87" s="51"/>
      <c r="K87" s="52"/>
    </row>
    <row r="88" spans="1:11" s="39" customFormat="1" ht="12.75">
      <c r="A88" s="48"/>
      <c r="B88" s="38"/>
      <c r="C88" s="38"/>
      <c r="D88" s="49"/>
      <c r="E88" s="48"/>
      <c r="F88" s="48"/>
      <c r="G88" s="48"/>
      <c r="H88" s="38"/>
      <c r="I88" s="50"/>
      <c r="J88" s="51"/>
      <c r="K88" s="52"/>
    </row>
    <row r="89" spans="1:11" s="39" customFormat="1" ht="12.75">
      <c r="A89" s="48"/>
      <c r="B89" s="38"/>
      <c r="C89" s="38"/>
      <c r="D89" s="49"/>
      <c r="E89" s="48"/>
      <c r="F89" s="48"/>
      <c r="G89" s="48"/>
      <c r="H89" s="38"/>
      <c r="I89" s="50"/>
      <c r="J89" s="51"/>
      <c r="K89" s="52"/>
    </row>
    <row r="90" spans="1:11" s="39" customFormat="1" ht="12.75">
      <c r="A90" s="48"/>
      <c r="B90" s="38"/>
      <c r="C90" s="38"/>
      <c r="D90" s="49"/>
      <c r="E90" s="48"/>
      <c r="F90" s="48"/>
      <c r="G90" s="48"/>
      <c r="H90" s="38"/>
      <c r="I90" s="50"/>
      <c r="J90" s="51"/>
      <c r="K90" s="52"/>
    </row>
    <row r="91" spans="1:11" s="39" customFormat="1" ht="12.75">
      <c r="A91" s="48"/>
      <c r="B91" s="38"/>
      <c r="C91" s="38"/>
      <c r="D91" s="49"/>
      <c r="E91" s="48"/>
      <c r="F91" s="48"/>
      <c r="G91" s="48"/>
      <c r="H91" s="38"/>
      <c r="I91" s="50"/>
      <c r="J91" s="51"/>
      <c r="K91" s="52"/>
    </row>
    <row r="92" spans="1:11" s="39" customFormat="1" ht="12.75">
      <c r="A92" s="48"/>
      <c r="B92" s="38"/>
      <c r="C92" s="38"/>
      <c r="D92" s="49"/>
      <c r="E92" s="48"/>
      <c r="F92" s="48"/>
      <c r="G92" s="48"/>
      <c r="H92" s="38"/>
      <c r="I92" s="50"/>
      <c r="J92" s="51"/>
      <c r="K92" s="52"/>
    </row>
    <row r="93" spans="1:11" s="39" customFormat="1" ht="12.75">
      <c r="A93" s="48"/>
      <c r="B93" s="38"/>
      <c r="C93" s="38"/>
      <c r="D93" s="49"/>
      <c r="E93" s="48"/>
      <c r="F93" s="48"/>
      <c r="G93" s="48"/>
      <c r="H93" s="38"/>
      <c r="I93" s="50"/>
      <c r="J93" s="51"/>
      <c r="K93" s="52"/>
    </row>
    <row r="94" spans="1:11" s="39" customFormat="1" ht="12.75">
      <c r="A94" s="48"/>
      <c r="B94" s="38"/>
      <c r="C94" s="38"/>
      <c r="D94" s="49"/>
      <c r="E94" s="48"/>
      <c r="F94" s="48"/>
      <c r="G94" s="48"/>
      <c r="H94" s="38"/>
      <c r="I94" s="50"/>
      <c r="J94" s="51"/>
      <c r="K94" s="52"/>
    </row>
    <row r="95" spans="1:11" s="39" customFormat="1" ht="12.75">
      <c r="A95" s="48"/>
      <c r="B95" s="38"/>
      <c r="C95" s="38"/>
      <c r="D95" s="49"/>
      <c r="E95" s="48"/>
      <c r="F95" s="48"/>
      <c r="G95" s="48"/>
      <c r="H95" s="38"/>
      <c r="I95" s="50"/>
      <c r="J95" s="51"/>
      <c r="K95" s="52"/>
    </row>
    <row r="96" spans="1:11" s="39" customFormat="1" ht="12.75">
      <c r="A96" s="48"/>
      <c r="B96" s="38"/>
      <c r="C96" s="38"/>
      <c r="D96" s="49"/>
      <c r="E96" s="48"/>
      <c r="F96" s="48"/>
      <c r="G96" s="48"/>
      <c r="H96" s="38"/>
      <c r="I96" s="50"/>
      <c r="J96" s="51"/>
      <c r="K96" s="52"/>
    </row>
    <row r="97" spans="1:11" s="39" customFormat="1" ht="12.75">
      <c r="A97" s="48"/>
      <c r="B97" s="38"/>
      <c r="C97" s="38"/>
      <c r="D97" s="49"/>
      <c r="E97" s="48"/>
      <c r="F97" s="48"/>
      <c r="G97" s="48"/>
      <c r="H97" s="38"/>
      <c r="I97" s="50"/>
      <c r="J97" s="51"/>
      <c r="K97" s="52"/>
    </row>
    <row r="98" spans="1:11" s="39" customFormat="1" ht="12.75">
      <c r="A98" s="48"/>
      <c r="B98" s="38"/>
      <c r="C98" s="38"/>
      <c r="D98" s="49"/>
      <c r="E98" s="48"/>
      <c r="F98" s="48"/>
      <c r="G98" s="48"/>
      <c r="H98" s="38"/>
      <c r="I98" s="50"/>
      <c r="J98" s="51"/>
      <c r="K98" s="52"/>
    </row>
    <row r="99" spans="1:11" s="39" customFormat="1" ht="12.75">
      <c r="A99" s="48"/>
      <c r="B99" s="38"/>
      <c r="C99" s="38"/>
      <c r="D99" s="49"/>
      <c r="E99" s="48"/>
      <c r="F99" s="48"/>
      <c r="G99" s="48"/>
      <c r="H99" s="38"/>
      <c r="I99" s="50"/>
      <c r="J99" s="51"/>
      <c r="K99" s="52"/>
    </row>
    <row r="100" spans="1:11" s="39" customFormat="1" ht="12.75">
      <c r="A100" s="48"/>
      <c r="B100" s="38"/>
      <c r="C100" s="38"/>
      <c r="D100" s="49"/>
      <c r="E100" s="48"/>
      <c r="F100" s="48"/>
      <c r="G100" s="48"/>
      <c r="H100" s="38"/>
      <c r="I100" s="50"/>
      <c r="J100" s="51"/>
      <c r="K100" s="52"/>
    </row>
    <row r="101" spans="1:11" s="39" customFormat="1" ht="12.75">
      <c r="A101" s="48"/>
      <c r="B101" s="38"/>
      <c r="C101" s="38"/>
      <c r="D101" s="49"/>
      <c r="E101" s="48"/>
      <c r="F101" s="48"/>
      <c r="G101" s="48"/>
      <c r="H101" s="38"/>
      <c r="I101" s="50"/>
      <c r="J101" s="51"/>
      <c r="K101" s="52"/>
    </row>
    <row r="102" spans="1:11" s="39" customFormat="1" ht="12.75">
      <c r="A102" s="48"/>
      <c r="B102" s="38"/>
      <c r="C102" s="38"/>
      <c r="D102" s="49"/>
      <c r="E102" s="48"/>
      <c r="F102" s="48"/>
      <c r="G102" s="48"/>
      <c r="H102" s="38"/>
      <c r="I102" s="50"/>
      <c r="J102" s="51"/>
      <c r="K102" s="52"/>
    </row>
    <row r="103" spans="1:11" s="39" customFormat="1" ht="12.75">
      <c r="A103" s="48"/>
      <c r="B103" s="38"/>
      <c r="C103" s="38"/>
      <c r="D103" s="49"/>
      <c r="E103" s="48"/>
      <c r="F103" s="48"/>
      <c r="G103" s="48"/>
      <c r="H103" s="38"/>
      <c r="I103" s="50"/>
      <c r="J103" s="51"/>
      <c r="K103" s="52"/>
    </row>
    <row r="104" spans="1:11" s="39" customFormat="1" ht="12.75">
      <c r="A104" s="48"/>
      <c r="B104" s="38"/>
      <c r="C104" s="38"/>
      <c r="D104" s="49"/>
      <c r="E104" s="48"/>
      <c r="F104" s="48"/>
      <c r="G104" s="48"/>
      <c r="H104" s="38"/>
      <c r="I104" s="50"/>
      <c r="J104" s="51"/>
      <c r="K104" s="52"/>
    </row>
    <row r="105" spans="1:11" s="39" customFormat="1" ht="12.75">
      <c r="A105" s="48"/>
      <c r="B105" s="38"/>
      <c r="C105" s="38"/>
      <c r="D105" s="49"/>
      <c r="E105" s="48"/>
      <c r="F105" s="48"/>
      <c r="G105" s="48"/>
      <c r="H105" s="38"/>
      <c r="I105" s="50"/>
      <c r="J105" s="51"/>
      <c r="K105" s="52"/>
    </row>
    <row r="106" spans="1:11" s="39" customFormat="1" ht="12.75">
      <c r="A106" s="48"/>
      <c r="B106" s="38"/>
      <c r="C106" s="38"/>
      <c r="D106" s="49"/>
      <c r="E106" s="48"/>
      <c r="F106" s="48"/>
      <c r="G106" s="48"/>
      <c r="H106" s="38"/>
      <c r="I106" s="50"/>
      <c r="J106" s="51"/>
      <c r="K106" s="52"/>
    </row>
    <row r="107" spans="1:11" s="39" customFormat="1" ht="12.75">
      <c r="A107" s="48"/>
      <c r="B107" s="38"/>
      <c r="C107" s="38"/>
      <c r="D107" s="49"/>
      <c r="E107" s="48"/>
      <c r="F107" s="48"/>
      <c r="G107" s="48"/>
      <c r="H107" s="38"/>
      <c r="I107" s="50"/>
      <c r="J107" s="51"/>
      <c r="K107" s="52"/>
    </row>
    <row r="108" spans="1:11" s="39" customFormat="1" ht="12.75">
      <c r="A108" s="48"/>
      <c r="B108" s="38"/>
      <c r="C108" s="38"/>
      <c r="D108" s="49"/>
      <c r="E108" s="48"/>
      <c r="F108" s="48"/>
      <c r="G108" s="48"/>
      <c r="H108" s="38"/>
      <c r="I108" s="50"/>
      <c r="J108" s="51"/>
      <c r="K108" s="52"/>
    </row>
    <row r="109" spans="1:11" s="39" customFormat="1" ht="12.75">
      <c r="A109" s="48"/>
      <c r="B109" s="38"/>
      <c r="C109" s="38"/>
      <c r="D109" s="49"/>
      <c r="E109" s="48"/>
      <c r="F109" s="48"/>
      <c r="G109" s="48"/>
      <c r="H109" s="38"/>
      <c r="I109" s="50"/>
      <c r="J109" s="51"/>
      <c r="K109" s="52"/>
    </row>
    <row r="110" spans="1:11" s="39" customFormat="1" ht="12.75">
      <c r="A110" s="48"/>
      <c r="B110" s="38"/>
      <c r="C110" s="38"/>
      <c r="D110" s="49"/>
      <c r="E110" s="48"/>
      <c r="F110" s="48"/>
      <c r="G110" s="48"/>
      <c r="H110" s="38"/>
      <c r="I110" s="50"/>
      <c r="J110" s="51"/>
      <c r="K110" s="52"/>
    </row>
    <row r="111" spans="1:11" s="39" customFormat="1" ht="12.75">
      <c r="A111" s="48"/>
      <c r="B111" s="38"/>
      <c r="C111" s="38"/>
      <c r="D111" s="49"/>
      <c r="E111" s="48"/>
      <c r="F111" s="48"/>
      <c r="G111" s="48"/>
      <c r="H111" s="38"/>
      <c r="I111" s="50"/>
      <c r="J111" s="51"/>
      <c r="K111" s="52"/>
    </row>
    <row r="112" spans="1:11" s="39" customFormat="1" ht="12.75">
      <c r="A112" s="48"/>
      <c r="B112" s="38"/>
      <c r="C112" s="38"/>
      <c r="D112" s="49"/>
      <c r="E112" s="48"/>
      <c r="F112" s="48"/>
      <c r="G112" s="48"/>
      <c r="H112" s="38"/>
      <c r="I112" s="50"/>
      <c r="J112" s="51"/>
      <c r="K112" s="52"/>
    </row>
    <row r="113" spans="1:11" s="39" customFormat="1" ht="12.75">
      <c r="A113" s="48"/>
      <c r="B113" s="38"/>
      <c r="C113" s="38"/>
      <c r="D113" s="49"/>
      <c r="E113" s="48"/>
      <c r="F113" s="48"/>
      <c r="G113" s="48"/>
      <c r="H113" s="38"/>
      <c r="I113" s="50"/>
      <c r="J113" s="51"/>
      <c r="K113" s="52"/>
    </row>
  </sheetData>
  <sheetProtection/>
  <mergeCells count="58">
    <mergeCell ref="D27:G27"/>
    <mergeCell ref="D26:G26"/>
    <mergeCell ref="D23:G23"/>
    <mergeCell ref="D30:G30"/>
    <mergeCell ref="H6:H7"/>
    <mergeCell ref="I6:I7"/>
    <mergeCell ref="D13:G13"/>
    <mergeCell ref="D18:G18"/>
    <mergeCell ref="D8:G8"/>
    <mergeCell ref="D10:G10"/>
    <mergeCell ref="E4:I5"/>
    <mergeCell ref="J4:J5"/>
    <mergeCell ref="D20:G20"/>
    <mergeCell ref="J6:J7"/>
    <mergeCell ref="D9:G9"/>
    <mergeCell ref="A6:A7"/>
    <mergeCell ref="A2:A5"/>
    <mergeCell ref="B2:D3"/>
    <mergeCell ref="D17:G17"/>
    <mergeCell ref="D11:G11"/>
    <mergeCell ref="D36:G36"/>
    <mergeCell ref="D51:G51"/>
    <mergeCell ref="D45:G45"/>
    <mergeCell ref="D39:G39"/>
    <mergeCell ref="D42:G42"/>
    <mergeCell ref="D40:G40"/>
    <mergeCell ref="D41:G41"/>
    <mergeCell ref="D43:G43"/>
    <mergeCell ref="D6:G7"/>
    <mergeCell ref="D14:G14"/>
    <mergeCell ref="D12:G12"/>
    <mergeCell ref="D54:G54"/>
    <mergeCell ref="D33:G33"/>
    <mergeCell ref="D32:G32"/>
    <mergeCell ref="D44:G44"/>
    <mergeCell ref="D34:G34"/>
    <mergeCell ref="D46:G46"/>
    <mergeCell ref="D35:G35"/>
    <mergeCell ref="D22:G22"/>
    <mergeCell ref="D19:G19"/>
    <mergeCell ref="D21:G21"/>
    <mergeCell ref="D28:G28"/>
    <mergeCell ref="D37:G37"/>
    <mergeCell ref="D38:G38"/>
    <mergeCell ref="D24:G24"/>
    <mergeCell ref="D31:G31"/>
    <mergeCell ref="D25:G25"/>
    <mergeCell ref="D29:G29"/>
    <mergeCell ref="A1:K1"/>
    <mergeCell ref="E2:K2"/>
    <mergeCell ref="E3:K3"/>
    <mergeCell ref="K4:K5"/>
    <mergeCell ref="D16:G16"/>
    <mergeCell ref="D15:G15"/>
    <mergeCell ref="B4:D5"/>
    <mergeCell ref="B6:B7"/>
    <mergeCell ref="C6:C7"/>
    <mergeCell ref="K6:K7"/>
  </mergeCells>
  <printOptions horizontalCentered="1" verticalCentered="1"/>
  <pageMargins left="0.1968503937007874" right="0.31496062992125984" top="0.15748031496062992" bottom="0.15748031496062992" header="0.11811023622047245" footer="0.11811023622047245"/>
  <pageSetup horizontalDpi="300" verticalDpi="300" orientation="landscape" paperSize="9" scale="80" r:id="rId2"/>
  <rowBreaks count="1" manualBreakCount="1">
    <brk id="29" max="11" man="1"/>
  </rowBreaks>
  <drawing r:id="rId1"/>
</worksheet>
</file>

<file path=xl/worksheets/sheet2.xml><?xml version="1.0" encoding="utf-8"?>
<worksheet xmlns="http://schemas.openxmlformats.org/spreadsheetml/2006/main" xmlns:r="http://schemas.openxmlformats.org/officeDocument/2006/relationships">
  <dimension ref="A1:L27"/>
  <sheetViews>
    <sheetView view="pageBreakPreview" zoomScaleSheetLayoutView="100" zoomScalePageLayoutView="0" workbookViewId="0" topLeftCell="A1">
      <selection activeCell="H24" sqref="H24"/>
    </sheetView>
  </sheetViews>
  <sheetFormatPr defaultColWidth="9.140625" defaultRowHeight="12.75"/>
  <cols>
    <col min="1" max="1" width="7.28125" style="0" customWidth="1"/>
    <col min="2" max="2" width="55.57421875" style="0" customWidth="1"/>
    <col min="3" max="3" width="12.8515625" style="0" customWidth="1"/>
    <col min="4" max="4" width="13.140625" style="0" customWidth="1"/>
    <col min="5" max="5" width="13.57421875" style="0" customWidth="1"/>
    <col min="6" max="7" width="13.7109375" style="0" customWidth="1"/>
    <col min="8" max="8" width="14.8515625" style="0" customWidth="1"/>
    <col min="9" max="9" width="12.7109375" style="0" bestFit="1" customWidth="1"/>
    <col min="10" max="10" width="12.421875" style="0" customWidth="1"/>
  </cols>
  <sheetData>
    <row r="1" spans="1:8" ht="18.75" thickBot="1">
      <c r="A1" s="83" t="s">
        <v>16</v>
      </c>
      <c r="B1" s="84"/>
      <c r="C1" s="84"/>
      <c r="D1" s="84"/>
      <c r="E1" s="84"/>
      <c r="F1" s="84"/>
      <c r="G1" s="84"/>
      <c r="H1" s="85"/>
    </row>
    <row r="2" spans="1:8" ht="18.75" thickBot="1">
      <c r="A2" s="83" t="s">
        <v>17</v>
      </c>
      <c r="B2" s="84"/>
      <c r="C2" s="84"/>
      <c r="D2" s="84"/>
      <c r="E2" s="84"/>
      <c r="F2" s="84"/>
      <c r="G2" s="84"/>
      <c r="H2" s="85"/>
    </row>
    <row r="3" spans="1:8" ht="15.75" customHeight="1">
      <c r="A3" s="86" t="str">
        <f>'LIS SANTO EDUARDO'!E2</f>
        <v>OBRA/SERVIÇO: ILUMINAÇÃO PÚBLICA GERAL DO LOTEAMENTO DE INTERESSE SOCIAL - LIS</v>
      </c>
      <c r="B3" s="87"/>
      <c r="C3" s="87"/>
      <c r="D3" s="87"/>
      <c r="E3" s="88"/>
      <c r="F3" s="312" t="s">
        <v>18</v>
      </c>
      <c r="G3" s="317">
        <f>H14</f>
        <v>390731.6859133334</v>
      </c>
      <c r="H3" s="89"/>
    </row>
    <row r="4" spans="1:8" ht="15.75" customHeight="1" thickBot="1">
      <c r="A4" s="65" t="str">
        <f>'LIS SANTO EDUARDO'!E3</f>
        <v>LOCAL: SANTO EDUARDO - PRESIDENTE KENNEDY / ES</v>
      </c>
      <c r="B4" s="19"/>
      <c r="C4" s="19"/>
      <c r="D4" s="19"/>
      <c r="E4" s="73"/>
      <c r="F4" s="313"/>
      <c r="G4" s="318"/>
      <c r="H4" s="90"/>
    </row>
    <row r="5" spans="1:8" ht="15.75" customHeight="1" thickBot="1">
      <c r="A5" s="314" t="str">
        <f>'LIS SANTO EDUARDO'!E4</f>
        <v>TABELA: IOPES FEV/2017 (BDI=30,90%), EMOP FEV/2017 (BDI=23%), DER JUN/2016 (BDI 23,32%)</v>
      </c>
      <c r="B5" s="315"/>
      <c r="C5" s="315"/>
      <c r="D5" s="315"/>
      <c r="E5" s="315"/>
      <c r="F5" s="315"/>
      <c r="G5" s="315"/>
      <c r="H5" s="316"/>
    </row>
    <row r="6" spans="1:8" ht="16.5" customHeight="1">
      <c r="A6" s="66" t="s">
        <v>4</v>
      </c>
      <c r="B6" s="59" t="s">
        <v>19</v>
      </c>
      <c r="C6" s="20" t="s">
        <v>21</v>
      </c>
      <c r="D6" s="20" t="s">
        <v>22</v>
      </c>
      <c r="E6" s="20" t="s">
        <v>23</v>
      </c>
      <c r="F6" s="20" t="s">
        <v>24</v>
      </c>
      <c r="G6" s="20" t="s">
        <v>36</v>
      </c>
      <c r="H6" s="60" t="s">
        <v>20</v>
      </c>
    </row>
    <row r="7" spans="1:12" s="24" customFormat="1" ht="16.5" customHeight="1">
      <c r="A7" s="67" t="s">
        <v>11</v>
      </c>
      <c r="B7" s="61" t="s">
        <v>53</v>
      </c>
      <c r="C7" s="21">
        <f>'LIS SANTO EDUARDO'!$K$8*0.2</f>
        <v>3874.4800000000005</v>
      </c>
      <c r="D7" s="21">
        <f>'LIS SANTO EDUARDO'!$K$8*0.2</f>
        <v>3874.4800000000005</v>
      </c>
      <c r="E7" s="21">
        <f>'LIS SANTO EDUARDO'!$K$8*0.2</f>
        <v>3874.4800000000005</v>
      </c>
      <c r="F7" s="21">
        <f>'LIS SANTO EDUARDO'!$K$8*0.2</f>
        <v>3874.4800000000005</v>
      </c>
      <c r="G7" s="21">
        <f>'LIS SANTO EDUARDO'!$K$8*0.2</f>
        <v>3874.4800000000005</v>
      </c>
      <c r="H7" s="62">
        <f>SUM(C7:G7)</f>
        <v>19372.4</v>
      </c>
      <c r="I7" s="23"/>
      <c r="J7" s="23"/>
      <c r="L7" s="23"/>
    </row>
    <row r="8" spans="1:12" s="24" customFormat="1" ht="16.5" customHeight="1">
      <c r="A8" s="67" t="s">
        <v>14</v>
      </c>
      <c r="B8" s="63" t="s">
        <v>13</v>
      </c>
      <c r="C8" s="76">
        <v>27938.21</v>
      </c>
      <c r="D8" s="239">
        <v>2295.28</v>
      </c>
      <c r="E8" s="239">
        <v>2295.28</v>
      </c>
      <c r="F8" s="239">
        <v>2295.28</v>
      </c>
      <c r="G8" s="239">
        <v>2295.28</v>
      </c>
      <c r="H8" s="62">
        <f>SUM(C8:G8)</f>
        <v>37119.329999999994</v>
      </c>
      <c r="I8" s="23"/>
      <c r="J8" s="23"/>
      <c r="L8" s="23"/>
    </row>
    <row r="9" spans="1:12" s="24" customFormat="1" ht="16.5" customHeight="1">
      <c r="A9" s="67" t="s">
        <v>15</v>
      </c>
      <c r="B9" s="80" t="s">
        <v>38</v>
      </c>
      <c r="C9" s="76"/>
      <c r="D9" s="76"/>
      <c r="E9" s="76"/>
      <c r="F9" s="76"/>
      <c r="G9" s="76"/>
      <c r="H9" s="62"/>
      <c r="I9" s="23"/>
      <c r="J9" s="23"/>
      <c r="L9" s="23"/>
    </row>
    <row r="10" spans="1:12" s="24" customFormat="1" ht="16.5" customHeight="1">
      <c r="A10" s="67" t="s">
        <v>1</v>
      </c>
      <c r="B10" s="208" t="s">
        <v>95</v>
      </c>
      <c r="C10" s="76"/>
      <c r="D10" s="76">
        <f>'LIS SANTO EDUARDO'!$K$21*0.2</f>
        <v>8309.37732</v>
      </c>
      <c r="E10" s="76">
        <f>'LIS SANTO EDUARDO'!$K$21*0.3</f>
        <v>12464.06598</v>
      </c>
      <c r="F10" s="76">
        <f>'LIS SANTO EDUARDO'!$K$21*0.3</f>
        <v>12464.06598</v>
      </c>
      <c r="G10" s="76">
        <f>'LIS SANTO EDUARDO'!$K$21*0.2</f>
        <v>8309.37732</v>
      </c>
      <c r="H10" s="62">
        <f>SUM(C10:G10)</f>
        <v>41546.8866</v>
      </c>
      <c r="I10" s="23"/>
      <c r="J10" s="23"/>
      <c r="L10" s="23"/>
    </row>
    <row r="11" spans="1:12" s="24" customFormat="1" ht="16.5" customHeight="1">
      <c r="A11" s="67" t="s">
        <v>37</v>
      </c>
      <c r="B11" s="208" t="s">
        <v>75</v>
      </c>
      <c r="C11" s="76"/>
      <c r="D11" s="76">
        <f>'LIS SANTO EDUARDO'!$K$28*0.1</f>
        <v>4040.43719</v>
      </c>
      <c r="E11" s="76">
        <f>'LIS SANTO EDUARDO'!$K$28*0.3</f>
        <v>12121.31157</v>
      </c>
      <c r="F11" s="76">
        <f>'LIS SANTO EDUARDO'!$K$28*0.4</f>
        <v>16161.74876</v>
      </c>
      <c r="G11" s="76">
        <f>'LIS SANTO EDUARDO'!$K$28*0.2</f>
        <v>8080.87438</v>
      </c>
      <c r="H11" s="62">
        <f>SUM(C11:G11)</f>
        <v>40404.3719</v>
      </c>
      <c r="I11" s="23"/>
      <c r="J11" s="23"/>
      <c r="L11" s="23"/>
    </row>
    <row r="12" spans="1:12" s="24" customFormat="1" ht="16.5" customHeight="1">
      <c r="A12" s="67" t="s">
        <v>47</v>
      </c>
      <c r="B12" s="79" t="s">
        <v>78</v>
      </c>
      <c r="C12" s="22"/>
      <c r="D12" s="22">
        <f>'LIS SANTO EDUARDO'!$K$34*0.1</f>
        <v>22937.685741333335</v>
      </c>
      <c r="E12" s="22">
        <f>'LIS SANTO EDUARDO'!$K$34*0.2</f>
        <v>45875.37148266667</v>
      </c>
      <c r="F12" s="22">
        <f>'LIS SANTO EDUARDO'!$K$34*0.2</f>
        <v>45875.37148266667</v>
      </c>
      <c r="G12" s="22">
        <f>'LIS SANTO EDUARDO'!$K$34*0.5</f>
        <v>114688.42870666667</v>
      </c>
      <c r="H12" s="62">
        <f>SUM(C12:G12)</f>
        <v>229376.85741333335</v>
      </c>
      <c r="I12" s="23"/>
      <c r="J12" s="23"/>
      <c r="L12" s="23"/>
    </row>
    <row r="13" spans="1:12" s="24" customFormat="1" ht="16.5" customHeight="1" thickBot="1">
      <c r="A13" s="67" t="s">
        <v>49</v>
      </c>
      <c r="B13" s="208" t="s">
        <v>119</v>
      </c>
      <c r="C13" s="76"/>
      <c r="D13" s="76"/>
      <c r="E13" s="76"/>
      <c r="F13" s="76">
        <f>'LIS SANTO EDUARDO'!$K$42*0.5</f>
        <v>11455.92</v>
      </c>
      <c r="G13" s="76">
        <f>'LIS SANTO EDUARDO'!$K$42*0.5</f>
        <v>11455.92</v>
      </c>
      <c r="H13" s="62">
        <f>SUM(C13:G13)</f>
        <v>22911.84</v>
      </c>
      <c r="I13" s="23"/>
      <c r="J13" s="23"/>
      <c r="L13" s="23"/>
    </row>
    <row r="14" spans="1:10" s="29" customFormat="1" ht="16.5" customHeight="1" thickBot="1">
      <c r="A14" s="68" t="s">
        <v>25</v>
      </c>
      <c r="B14" s="25"/>
      <c r="C14" s="26">
        <f aca="true" t="shared" si="0" ref="C14:H14">SUM(C7:C13)</f>
        <v>31812.69</v>
      </c>
      <c r="D14" s="26">
        <f t="shared" si="0"/>
        <v>41457.26025133333</v>
      </c>
      <c r="E14" s="26">
        <f t="shared" si="0"/>
        <v>76630.50903266667</v>
      </c>
      <c r="F14" s="26">
        <f t="shared" si="0"/>
        <v>92126.86622266668</v>
      </c>
      <c r="G14" s="26">
        <f t="shared" si="0"/>
        <v>148704.36040666667</v>
      </c>
      <c r="H14" s="69">
        <f t="shared" si="0"/>
        <v>390731.6859133334</v>
      </c>
      <c r="I14" s="27"/>
      <c r="J14" s="28"/>
    </row>
    <row r="15" spans="1:9" ht="16.5" customHeight="1" thickBot="1">
      <c r="A15" s="64" t="s">
        <v>26</v>
      </c>
      <c r="B15" s="30"/>
      <c r="C15" s="31">
        <f>C14</f>
        <v>31812.69</v>
      </c>
      <c r="D15" s="31">
        <f>C15+D14</f>
        <v>73269.95025133333</v>
      </c>
      <c r="E15" s="31">
        <f>D15+E14</f>
        <v>149900.45928399998</v>
      </c>
      <c r="F15" s="31">
        <f>E15+F14</f>
        <v>242027.32550666668</v>
      </c>
      <c r="G15" s="31">
        <f>F15+G14</f>
        <v>390731.6859133333</v>
      </c>
      <c r="H15" s="70"/>
      <c r="I15" s="32"/>
    </row>
    <row r="16" spans="1:8" ht="16.5" customHeight="1" thickBot="1">
      <c r="A16" s="64" t="s">
        <v>27</v>
      </c>
      <c r="B16" s="30"/>
      <c r="C16" s="81">
        <f>C14/$H$14</f>
        <v>0.0814182497783306</v>
      </c>
      <c r="D16" s="81">
        <f>D14/$H$14</f>
        <v>0.10610160820315147</v>
      </c>
      <c r="E16" s="81">
        <f>E14/$H$14</f>
        <v>0.19612053947849975</v>
      </c>
      <c r="F16" s="81">
        <f>F14/$H$14</f>
        <v>0.2357803821497624</v>
      </c>
      <c r="G16" s="81">
        <f>G14/$H$14</f>
        <v>0.3805792203902557</v>
      </c>
      <c r="H16" s="82">
        <f>SUM(C16:G16)</f>
        <v>0.9999999999999999</v>
      </c>
    </row>
    <row r="17" spans="1:8" ht="16.5" customHeight="1" thickBot="1">
      <c r="A17" s="64" t="s">
        <v>28</v>
      </c>
      <c r="B17" s="30"/>
      <c r="C17" s="81">
        <f>C16</f>
        <v>0.0814182497783306</v>
      </c>
      <c r="D17" s="81">
        <f>C17+D16</f>
        <v>0.18751985798148207</v>
      </c>
      <c r="E17" s="81">
        <f>D17+E16</f>
        <v>0.3836403974599818</v>
      </c>
      <c r="F17" s="81">
        <f>E17+F16</f>
        <v>0.6194207796097442</v>
      </c>
      <c r="G17" s="81">
        <f>F17+G16</f>
        <v>0.9999999999999999</v>
      </c>
      <c r="H17" s="82"/>
    </row>
    <row r="20" ht="12.75">
      <c r="B20" t="s">
        <v>54</v>
      </c>
    </row>
    <row r="21" ht="12.75">
      <c r="B21" s="24" t="s">
        <v>209</v>
      </c>
    </row>
    <row r="22" ht="12.75">
      <c r="B22" s="24" t="s">
        <v>210</v>
      </c>
    </row>
    <row r="23" ht="12.75">
      <c r="B23" s="24" t="s">
        <v>211</v>
      </c>
    </row>
    <row r="24" ht="12.75">
      <c r="B24" s="24"/>
    </row>
    <row r="25" ht="12.75">
      <c r="B25" s="24"/>
    </row>
    <row r="26" ht="12.75">
      <c r="B26" s="24"/>
    </row>
    <row r="27" ht="12.75">
      <c r="B27" s="24"/>
    </row>
  </sheetData>
  <sheetProtection/>
  <mergeCells count="3">
    <mergeCell ref="F3:F4"/>
    <mergeCell ref="A5:H5"/>
    <mergeCell ref="G3:G4"/>
  </mergeCells>
  <printOptions horizontalCentered="1"/>
  <pageMargins left="0.5118110236220472" right="0.5118110236220472" top="1.1811023622047245" bottom="0.3937007874015748" header="0.31496062992125984" footer="0.31496062992125984"/>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O38"/>
  <sheetViews>
    <sheetView zoomScalePageLayoutView="0" workbookViewId="0" topLeftCell="A16">
      <selection activeCell="K17" sqref="K17"/>
    </sheetView>
  </sheetViews>
  <sheetFormatPr defaultColWidth="9.140625" defaultRowHeight="12.75"/>
  <cols>
    <col min="1" max="1" width="47.00390625" style="118" customWidth="1"/>
    <col min="2" max="2" width="11.00390625" style="118" customWidth="1"/>
    <col min="3" max="3" width="13.00390625" style="118" customWidth="1"/>
    <col min="4" max="5" width="9.140625" style="118" customWidth="1"/>
    <col min="6" max="6" width="12.421875" style="118" customWidth="1"/>
    <col min="7" max="7" width="12.7109375" style="118" customWidth="1"/>
    <col min="8" max="8" width="11.00390625" style="118" customWidth="1"/>
    <col min="9" max="9" width="12.28125" style="118" customWidth="1"/>
    <col min="10" max="11" width="9.140625" style="118" customWidth="1"/>
    <col min="12" max="12" width="11.421875" style="118" customWidth="1"/>
    <col min="13" max="13" width="10.7109375" style="118" bestFit="1" customWidth="1"/>
    <col min="14" max="14" width="3.57421875" style="118" customWidth="1"/>
    <col min="15" max="16384" width="9.140625" style="118" customWidth="1"/>
  </cols>
  <sheetData>
    <row r="1" spans="1:9" ht="21.75" thickBot="1">
      <c r="A1" s="337" t="s">
        <v>135</v>
      </c>
      <c r="B1" s="338"/>
      <c r="C1" s="338"/>
      <c r="D1" s="338"/>
      <c r="E1" s="338"/>
      <c r="F1" s="338"/>
      <c r="G1" s="338"/>
      <c r="H1" s="338"/>
      <c r="I1" s="339"/>
    </row>
    <row r="2" spans="1:9" ht="15" customHeight="1">
      <c r="A2" s="119" t="s">
        <v>136</v>
      </c>
      <c r="B2" s="340" t="s">
        <v>185</v>
      </c>
      <c r="C2" s="341"/>
      <c r="D2" s="341"/>
      <c r="E2" s="341"/>
      <c r="F2" s="341"/>
      <c r="G2" s="341"/>
      <c r="H2" s="341"/>
      <c r="I2" s="342"/>
    </row>
    <row r="3" spans="1:9" ht="15.75">
      <c r="A3" s="120" t="s">
        <v>29</v>
      </c>
      <c r="B3" s="343" t="s">
        <v>137</v>
      </c>
      <c r="C3" s="344"/>
      <c r="D3" s="344"/>
      <c r="E3" s="344"/>
      <c r="F3" s="344"/>
      <c r="G3" s="344"/>
      <c r="H3" s="344"/>
      <c r="I3" s="345"/>
    </row>
    <row r="4" spans="1:15" ht="25.5">
      <c r="A4" s="120" t="s">
        <v>138</v>
      </c>
      <c r="B4" s="346" t="s">
        <v>186</v>
      </c>
      <c r="C4" s="347"/>
      <c r="D4" s="347"/>
      <c r="E4" s="347"/>
      <c r="F4" s="347"/>
      <c r="G4" s="347"/>
      <c r="H4" s="347"/>
      <c r="I4" s="348"/>
      <c r="K4" s="121" t="s">
        <v>139</v>
      </c>
      <c r="L4" s="118" t="s">
        <v>202</v>
      </c>
      <c r="M4" s="122">
        <v>1409.88</v>
      </c>
      <c r="O4" s="123"/>
    </row>
    <row r="5" spans="1:15" ht="39" thickBot="1">
      <c r="A5" s="124" t="s">
        <v>140</v>
      </c>
      <c r="B5" s="349" t="s">
        <v>141</v>
      </c>
      <c r="C5" s="350"/>
      <c r="D5" s="350"/>
      <c r="E5" s="350"/>
      <c r="F5" s="350"/>
      <c r="G5" s="350"/>
      <c r="H5" s="350"/>
      <c r="I5" s="351"/>
      <c r="K5" s="121" t="s">
        <v>142</v>
      </c>
      <c r="L5" s="125" t="s">
        <v>203</v>
      </c>
      <c r="M5" s="122">
        <v>1956.5</v>
      </c>
      <c r="O5" s="123" t="s">
        <v>204</v>
      </c>
    </row>
    <row r="6" spans="1:15" ht="25.5">
      <c r="A6" s="352" t="s">
        <v>143</v>
      </c>
      <c r="B6" s="354" t="s">
        <v>144</v>
      </c>
      <c r="C6" s="354" t="s">
        <v>145</v>
      </c>
      <c r="D6" s="356"/>
      <c r="E6" s="357"/>
      <c r="F6" s="332" t="s">
        <v>146</v>
      </c>
      <c r="G6" s="332" t="s">
        <v>147</v>
      </c>
      <c r="H6" s="332" t="s">
        <v>148</v>
      </c>
      <c r="I6" s="334" t="s">
        <v>149</v>
      </c>
      <c r="K6" s="121" t="s">
        <v>150</v>
      </c>
      <c r="L6" s="121" t="s">
        <v>205</v>
      </c>
      <c r="M6" s="126">
        <v>2379</v>
      </c>
      <c r="O6" s="123" t="s">
        <v>206</v>
      </c>
    </row>
    <row r="7" spans="1:13" ht="13.5" thickBot="1">
      <c r="A7" s="353"/>
      <c r="B7" s="355"/>
      <c r="C7" s="355"/>
      <c r="D7" s="127" t="s">
        <v>151</v>
      </c>
      <c r="E7" s="127" t="s">
        <v>152</v>
      </c>
      <c r="F7" s="333"/>
      <c r="G7" s="333"/>
      <c r="H7" s="333"/>
      <c r="I7" s="335"/>
      <c r="K7" s="121" t="s">
        <v>153</v>
      </c>
      <c r="L7" s="336">
        <f>SUM(M4:M6)</f>
        <v>5745.38</v>
      </c>
      <c r="M7" s="336"/>
    </row>
    <row r="8" spans="1:13" ht="13.5" thickBot="1">
      <c r="A8" s="319" t="s">
        <v>154</v>
      </c>
      <c r="B8" s="320"/>
      <c r="C8" s="320"/>
      <c r="D8" s="320"/>
      <c r="E8" s="320"/>
      <c r="F8" s="320"/>
      <c r="G8" s="320"/>
      <c r="H8" s="320"/>
      <c r="I8" s="321"/>
      <c r="K8" s="121" t="s">
        <v>155</v>
      </c>
      <c r="L8" s="336">
        <f>L7/3</f>
        <v>1915.1266666666668</v>
      </c>
      <c r="M8" s="336"/>
    </row>
    <row r="9" spans="1:13" ht="12.75">
      <c r="A9" s="129" t="s">
        <v>156</v>
      </c>
      <c r="B9" s="130" t="s">
        <v>157</v>
      </c>
      <c r="C9" s="131">
        <v>10101</v>
      </c>
      <c r="D9" s="132">
        <v>1</v>
      </c>
      <c r="E9" s="133">
        <v>1</v>
      </c>
      <c r="F9" s="129">
        <v>5.14</v>
      </c>
      <c r="G9" s="133">
        <v>0</v>
      </c>
      <c r="H9" s="134">
        <v>11.74</v>
      </c>
      <c r="I9" s="135">
        <f>D9*H9</f>
        <v>11.74</v>
      </c>
      <c r="K9" s="121"/>
      <c r="L9" s="128"/>
      <c r="M9" s="128"/>
    </row>
    <row r="10" spans="1:9" ht="12.75">
      <c r="A10" s="136" t="s">
        <v>158</v>
      </c>
      <c r="B10" s="130" t="s">
        <v>157</v>
      </c>
      <c r="C10" s="131">
        <v>10115</v>
      </c>
      <c r="D10" s="132">
        <v>1</v>
      </c>
      <c r="E10" s="133">
        <v>1</v>
      </c>
      <c r="F10" s="129">
        <v>6.1</v>
      </c>
      <c r="G10" s="133">
        <v>0</v>
      </c>
      <c r="H10" s="133">
        <v>13.93</v>
      </c>
      <c r="I10" s="135">
        <f>D10*H10</f>
        <v>13.93</v>
      </c>
    </row>
    <row r="11" spans="1:9" ht="13.5" thickBot="1">
      <c r="A11" s="137"/>
      <c r="B11" s="138"/>
      <c r="C11" s="139"/>
      <c r="D11" s="138"/>
      <c r="E11" s="140"/>
      <c r="F11" s="141"/>
      <c r="G11" s="140"/>
      <c r="H11" s="142" t="s">
        <v>149</v>
      </c>
      <c r="I11" s="143">
        <f>I9+I10</f>
        <v>25.67</v>
      </c>
    </row>
    <row r="12" spans="1:9" ht="13.5" thickBot="1">
      <c r="A12" s="319" t="s">
        <v>159</v>
      </c>
      <c r="B12" s="320"/>
      <c r="C12" s="320"/>
      <c r="D12" s="320"/>
      <c r="E12" s="320"/>
      <c r="F12" s="320"/>
      <c r="G12" s="320"/>
      <c r="H12" s="320"/>
      <c r="I12" s="321"/>
    </row>
    <row r="13" spans="1:9" ht="165.75">
      <c r="A13" s="144" t="s">
        <v>187</v>
      </c>
      <c r="B13" s="145" t="s">
        <v>9</v>
      </c>
      <c r="C13" s="146" t="s">
        <v>160</v>
      </c>
      <c r="D13" s="147">
        <v>1</v>
      </c>
      <c r="E13" s="148">
        <v>1</v>
      </c>
      <c r="F13" s="149">
        <v>0</v>
      </c>
      <c r="G13" s="148">
        <v>0</v>
      </c>
      <c r="H13" s="149">
        <f>L8</f>
        <v>1915.1266666666668</v>
      </c>
      <c r="I13" s="149">
        <f>D13*H13</f>
        <v>1915.1266666666668</v>
      </c>
    </row>
    <row r="14" spans="1:9" ht="18" customHeight="1">
      <c r="A14" s="150"/>
      <c r="B14" s="151"/>
      <c r="C14" s="152"/>
      <c r="D14" s="153"/>
      <c r="E14" s="133"/>
      <c r="F14" s="154"/>
      <c r="G14" s="133"/>
      <c r="H14" s="155" t="s">
        <v>149</v>
      </c>
      <c r="I14" s="156">
        <f>I13</f>
        <v>1915.1266666666668</v>
      </c>
    </row>
    <row r="15" spans="1:9" ht="13.5" thickBot="1">
      <c r="A15" s="322" t="s">
        <v>161</v>
      </c>
      <c r="B15" s="323"/>
      <c r="C15" s="323"/>
      <c r="D15" s="323"/>
      <c r="E15" s="323"/>
      <c r="F15" s="323"/>
      <c r="G15" s="323"/>
      <c r="H15" s="323"/>
      <c r="I15" s="324"/>
    </row>
    <row r="16" spans="1:9" ht="26.25" thickBot="1">
      <c r="A16" s="157" t="s">
        <v>162</v>
      </c>
      <c r="B16" s="158" t="s">
        <v>157</v>
      </c>
      <c r="C16" s="159">
        <v>80170</v>
      </c>
      <c r="D16" s="160">
        <v>1</v>
      </c>
      <c r="E16" s="161">
        <v>1</v>
      </c>
      <c r="F16" s="162">
        <v>100.83</v>
      </c>
      <c r="G16" s="161">
        <v>10.71</v>
      </c>
      <c r="H16" s="162">
        <v>55.78</v>
      </c>
      <c r="I16" s="163">
        <f>D16*H16</f>
        <v>55.78</v>
      </c>
    </row>
    <row r="17" spans="1:9" ht="13.5" thickBot="1">
      <c r="A17" s="164"/>
      <c r="B17" s="165"/>
      <c r="C17" s="165"/>
      <c r="D17" s="166" t="s">
        <v>163</v>
      </c>
      <c r="E17" s="167"/>
      <c r="F17" s="167"/>
      <c r="G17" s="167"/>
      <c r="H17" s="168" t="s">
        <v>149</v>
      </c>
      <c r="I17" s="169">
        <f>I16</f>
        <v>55.78</v>
      </c>
    </row>
    <row r="18" spans="1:9" ht="13.5" thickBot="1">
      <c r="A18" s="319" t="s">
        <v>164</v>
      </c>
      <c r="B18" s="320"/>
      <c r="C18" s="320"/>
      <c r="D18" s="320"/>
      <c r="E18" s="320"/>
      <c r="F18" s="320"/>
      <c r="G18" s="320"/>
      <c r="H18" s="320"/>
      <c r="I18" s="321"/>
    </row>
    <row r="19" spans="1:9" ht="12.75">
      <c r="A19" s="170"/>
      <c r="B19" s="171"/>
      <c r="C19" s="172"/>
      <c r="D19" s="173"/>
      <c r="E19" s="174"/>
      <c r="F19" s="175"/>
      <c r="G19" s="174">
        <v>0</v>
      </c>
      <c r="H19" s="175"/>
      <c r="I19" s="176">
        <f>D19*F19</f>
        <v>0</v>
      </c>
    </row>
    <row r="20" spans="1:9" ht="12.75">
      <c r="A20" s="177"/>
      <c r="B20" s="130"/>
      <c r="C20" s="178"/>
      <c r="D20" s="179"/>
      <c r="E20" s="180"/>
      <c r="F20" s="132"/>
      <c r="G20" s="180"/>
      <c r="H20" s="132"/>
      <c r="I20" s="181">
        <f>D20*F20</f>
        <v>0</v>
      </c>
    </row>
    <row r="21" spans="1:9" ht="13.5" thickBot="1">
      <c r="A21" s="182"/>
      <c r="B21" s="183"/>
      <c r="C21" s="183"/>
      <c r="D21" s="184"/>
      <c r="E21" s="185"/>
      <c r="F21" s="185"/>
      <c r="G21" s="185"/>
      <c r="H21" s="186" t="s">
        <v>149</v>
      </c>
      <c r="I21" s="187">
        <f>I19+I20</f>
        <v>0</v>
      </c>
    </row>
    <row r="22" spans="1:9" ht="13.5" thickBot="1">
      <c r="A22" s="188"/>
      <c r="B22" s="188"/>
      <c r="C22" s="188"/>
      <c r="D22" s="188"/>
      <c r="E22" s="188"/>
      <c r="F22" s="188"/>
      <c r="G22" s="188"/>
      <c r="H22" s="188"/>
      <c r="I22" s="188"/>
    </row>
    <row r="23" spans="1:9" ht="12.75">
      <c r="A23" s="189" t="s">
        <v>165</v>
      </c>
      <c r="B23" s="190"/>
      <c r="C23" s="191"/>
      <c r="D23" s="188"/>
      <c r="E23" s="188"/>
      <c r="F23" s="188"/>
      <c r="G23" s="188"/>
      <c r="H23" s="188"/>
      <c r="I23" s="188"/>
    </row>
    <row r="24" spans="1:9" ht="12.75">
      <c r="A24" s="192" t="s">
        <v>166</v>
      </c>
      <c r="B24" s="193" t="s">
        <v>167</v>
      </c>
      <c r="C24" s="194" t="s">
        <v>168</v>
      </c>
      <c r="D24" s="188"/>
      <c r="E24" s="188"/>
      <c r="F24" s="188"/>
      <c r="G24" s="188"/>
      <c r="H24" s="188"/>
      <c r="I24" s="188"/>
    </row>
    <row r="25" spans="1:9" ht="12.75">
      <c r="A25" s="192" t="s">
        <v>169</v>
      </c>
      <c r="B25" s="195">
        <v>134.87</v>
      </c>
      <c r="C25" s="196">
        <f>I11</f>
        <v>25.67</v>
      </c>
      <c r="D25" s="188"/>
      <c r="E25" s="188"/>
      <c r="F25" s="188"/>
      <c r="G25" s="188"/>
      <c r="H25" s="188"/>
      <c r="I25" s="188"/>
    </row>
    <row r="26" spans="1:9" ht="12.75">
      <c r="A26" s="192" t="s">
        <v>170</v>
      </c>
      <c r="B26" s="195"/>
      <c r="C26" s="196">
        <f>I14</f>
        <v>1915.1266666666668</v>
      </c>
      <c r="D26" s="188"/>
      <c r="E26" s="188"/>
      <c r="F26" s="188"/>
      <c r="G26" s="188"/>
      <c r="H26" s="188"/>
      <c r="I26" s="188"/>
    </row>
    <row r="27" spans="1:9" ht="12.75">
      <c r="A27" s="192" t="s">
        <v>171</v>
      </c>
      <c r="B27" s="195"/>
      <c r="C27" s="196">
        <f>I21</f>
        <v>0</v>
      </c>
      <c r="D27" s="188"/>
      <c r="E27" s="197"/>
      <c r="F27" s="188"/>
      <c r="G27" s="188"/>
      <c r="H27" s="188"/>
      <c r="I27" s="188"/>
    </row>
    <row r="28" spans="1:9" ht="12.75">
      <c r="A28" s="192" t="s">
        <v>172</v>
      </c>
      <c r="B28" s="195"/>
      <c r="C28" s="198">
        <f>I17</f>
        <v>55.78</v>
      </c>
      <c r="D28" s="188"/>
      <c r="E28" s="188"/>
      <c r="F28" s="188"/>
      <c r="G28" s="188"/>
      <c r="H28" s="188"/>
      <c r="I28" s="188"/>
    </row>
    <row r="29" spans="1:9" ht="12.75">
      <c r="A29" s="192" t="s">
        <v>173</v>
      </c>
      <c r="B29" s="195"/>
      <c r="C29" s="199">
        <v>1</v>
      </c>
      <c r="D29" s="188"/>
      <c r="E29" s="188"/>
      <c r="F29" s="188"/>
      <c r="G29" s="188"/>
      <c r="H29" s="188"/>
      <c r="I29" s="188"/>
    </row>
    <row r="30" spans="1:9" ht="12.75">
      <c r="A30" s="192" t="s">
        <v>174</v>
      </c>
      <c r="B30" s="195"/>
      <c r="C30" s="196">
        <f>C25+C28</f>
        <v>81.45</v>
      </c>
      <c r="D30" s="188"/>
      <c r="E30" s="188"/>
      <c r="F30" s="188"/>
      <c r="G30" s="188"/>
      <c r="H30" s="188"/>
      <c r="I30" s="188"/>
    </row>
    <row r="31" spans="1:9" ht="12.75">
      <c r="A31" s="200" t="s">
        <v>175</v>
      </c>
      <c r="B31" s="195"/>
      <c r="C31" s="196">
        <f>C25+(C28/C29)</f>
        <v>81.45</v>
      </c>
      <c r="D31" s="188"/>
      <c r="E31" s="188"/>
      <c r="F31" s="188"/>
      <c r="G31" s="188"/>
      <c r="H31" s="188"/>
      <c r="I31" s="188"/>
    </row>
    <row r="32" spans="1:9" ht="12.75">
      <c r="A32" s="192" t="s">
        <v>176</v>
      </c>
      <c r="B32" s="195"/>
      <c r="C32" s="196">
        <f>C25+C26+C27+C28</f>
        <v>1996.5766666666668</v>
      </c>
      <c r="D32" s="188"/>
      <c r="E32" s="188"/>
      <c r="F32" s="188"/>
      <c r="G32" s="188"/>
      <c r="H32" s="188"/>
      <c r="I32" s="188"/>
    </row>
    <row r="33" spans="1:9" ht="12.75">
      <c r="A33" s="201" t="s">
        <v>177</v>
      </c>
      <c r="B33" s="202">
        <v>30.9</v>
      </c>
      <c r="C33" s="203">
        <f>C32*0.309</f>
        <v>616.9421900000001</v>
      </c>
      <c r="D33" s="188"/>
      <c r="E33" s="188"/>
      <c r="F33" s="188"/>
      <c r="G33" s="188"/>
      <c r="H33" s="188"/>
      <c r="I33" s="188"/>
    </row>
    <row r="34" spans="1:9" ht="12.75">
      <c r="A34" s="192" t="s">
        <v>178</v>
      </c>
      <c r="B34" s="195"/>
      <c r="C34" s="203">
        <f>C32*1.309</f>
        <v>2613.5188566666666</v>
      </c>
      <c r="D34" s="188"/>
      <c r="E34" s="188"/>
      <c r="F34" s="188"/>
      <c r="G34" s="188"/>
      <c r="H34" s="188"/>
      <c r="I34" s="188"/>
    </row>
    <row r="35" spans="1:9" ht="13.5" thickBot="1">
      <c r="A35" s="204" t="s">
        <v>179</v>
      </c>
      <c r="B35" s="205"/>
      <c r="C35" s="206">
        <f>C34</f>
        <v>2613.5188566666666</v>
      </c>
      <c r="D35" s="188"/>
      <c r="E35" s="188"/>
      <c r="F35" s="188"/>
      <c r="G35" s="188"/>
      <c r="H35" s="188"/>
      <c r="I35" s="188"/>
    </row>
    <row r="36" spans="1:9" ht="13.5" thickBot="1">
      <c r="A36" s="325"/>
      <c r="B36" s="325"/>
      <c r="C36" s="325"/>
      <c r="D36" s="325"/>
      <c r="E36" s="325"/>
      <c r="F36" s="325"/>
      <c r="G36" s="325"/>
      <c r="H36" s="325"/>
      <c r="I36" s="325"/>
    </row>
    <row r="37" spans="1:9" ht="12.75">
      <c r="A37" s="326" t="s">
        <v>180</v>
      </c>
      <c r="B37" s="327"/>
      <c r="C37" s="327"/>
      <c r="D37" s="327"/>
      <c r="E37" s="327"/>
      <c r="F37" s="327"/>
      <c r="G37" s="327"/>
      <c r="H37" s="327"/>
      <c r="I37" s="328"/>
    </row>
    <row r="38" spans="1:9" ht="15.75" customHeight="1" thickBot="1">
      <c r="A38" s="329" t="str">
        <f>B2</f>
        <v>IOPES FEV/2017</v>
      </c>
      <c r="B38" s="330"/>
      <c r="C38" s="330"/>
      <c r="D38" s="330"/>
      <c r="E38" s="330"/>
      <c r="F38" s="330"/>
      <c r="G38" s="330"/>
      <c r="H38" s="330"/>
      <c r="I38" s="331"/>
    </row>
  </sheetData>
  <sheetProtection/>
  <mergeCells count="22">
    <mergeCell ref="A1:I1"/>
    <mergeCell ref="B2:I2"/>
    <mergeCell ref="B3:I3"/>
    <mergeCell ref="B4:I4"/>
    <mergeCell ref="B5:I5"/>
    <mergeCell ref="A6:A7"/>
    <mergeCell ref="B6:B7"/>
    <mergeCell ref="C6:C7"/>
    <mergeCell ref="D6:E6"/>
    <mergeCell ref="F6:F7"/>
    <mergeCell ref="G6:G7"/>
    <mergeCell ref="H6:H7"/>
    <mergeCell ref="I6:I7"/>
    <mergeCell ref="L7:M7"/>
    <mergeCell ref="A8:I8"/>
    <mergeCell ref="L8:M8"/>
    <mergeCell ref="A12:I12"/>
    <mergeCell ref="A15:I15"/>
    <mergeCell ref="A18:I18"/>
    <mergeCell ref="A36:I36"/>
    <mergeCell ref="A37:I37"/>
    <mergeCell ref="A38:I38"/>
  </mergeCells>
  <hyperlinks>
    <hyperlink ref="O5" r:id="rId1" display="tel:(11)20876000"/>
    <hyperlink ref="O6" r:id="rId2" display="tel:(27) 30624849"/>
  </hyperlinks>
  <printOptions/>
  <pageMargins left="0.511811024" right="0.511811024" top="0.787401575" bottom="0.787401575" header="0.31496062" footer="0.31496062"/>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A1:O38"/>
  <sheetViews>
    <sheetView zoomScalePageLayoutView="0" workbookViewId="0" topLeftCell="A10">
      <selection activeCell="G16" sqref="G16:H16"/>
    </sheetView>
  </sheetViews>
  <sheetFormatPr defaultColWidth="9.140625" defaultRowHeight="12.75"/>
  <cols>
    <col min="1" max="1" width="47.00390625" style="118" customWidth="1"/>
    <col min="2" max="2" width="11.00390625" style="118" customWidth="1"/>
    <col min="3" max="3" width="13.00390625" style="118" customWidth="1"/>
    <col min="4" max="5" width="9.140625" style="118" customWidth="1"/>
    <col min="6" max="6" width="12.421875" style="118" customWidth="1"/>
    <col min="7" max="7" width="12.7109375" style="118" customWidth="1"/>
    <col min="8" max="8" width="11.00390625" style="118" customWidth="1"/>
    <col min="9" max="9" width="12.28125" style="118" customWidth="1"/>
    <col min="10" max="11" width="9.140625" style="118" customWidth="1"/>
    <col min="12" max="12" width="10.140625" style="118" customWidth="1"/>
    <col min="13" max="13" width="10.7109375" style="118" bestFit="1" customWidth="1"/>
    <col min="14" max="14" width="2.00390625" style="118" customWidth="1"/>
    <col min="15" max="15" width="9.140625" style="118" customWidth="1"/>
    <col min="16" max="16" width="7.28125" style="118" customWidth="1"/>
    <col min="17" max="16384" width="9.140625" style="118" customWidth="1"/>
  </cols>
  <sheetData>
    <row r="1" spans="1:9" ht="21.75" thickBot="1">
      <c r="A1" s="337" t="s">
        <v>135</v>
      </c>
      <c r="B1" s="338"/>
      <c r="C1" s="338"/>
      <c r="D1" s="338"/>
      <c r="E1" s="338"/>
      <c r="F1" s="338"/>
      <c r="G1" s="338"/>
      <c r="H1" s="338"/>
      <c r="I1" s="339"/>
    </row>
    <row r="2" spans="1:9" ht="15" customHeight="1">
      <c r="A2" s="119" t="s">
        <v>136</v>
      </c>
      <c r="B2" s="340" t="s">
        <v>185</v>
      </c>
      <c r="C2" s="341"/>
      <c r="D2" s="341"/>
      <c r="E2" s="341"/>
      <c r="F2" s="341"/>
      <c r="G2" s="341"/>
      <c r="H2" s="341"/>
      <c r="I2" s="342"/>
    </row>
    <row r="3" spans="1:9" ht="15.75">
      <c r="A3" s="120" t="s">
        <v>29</v>
      </c>
      <c r="B3" s="343" t="s">
        <v>181</v>
      </c>
      <c r="C3" s="344"/>
      <c r="D3" s="344"/>
      <c r="E3" s="344"/>
      <c r="F3" s="344"/>
      <c r="G3" s="344"/>
      <c r="H3" s="344"/>
      <c r="I3" s="345"/>
    </row>
    <row r="4" spans="1:15" ht="25.5">
      <c r="A4" s="120" t="s">
        <v>138</v>
      </c>
      <c r="B4" s="346" t="s">
        <v>182</v>
      </c>
      <c r="C4" s="347"/>
      <c r="D4" s="347"/>
      <c r="E4" s="347"/>
      <c r="F4" s="347"/>
      <c r="G4" s="347"/>
      <c r="H4" s="347"/>
      <c r="I4" s="348"/>
      <c r="K4" s="121" t="s">
        <v>139</v>
      </c>
      <c r="L4" s="118" t="s">
        <v>202</v>
      </c>
      <c r="M4" s="122">
        <v>3343</v>
      </c>
      <c r="O4" s="123"/>
    </row>
    <row r="5" spans="1:15" ht="48" thickBot="1">
      <c r="A5" s="124" t="s">
        <v>140</v>
      </c>
      <c r="B5" s="349" t="s">
        <v>141</v>
      </c>
      <c r="C5" s="350"/>
      <c r="D5" s="350"/>
      <c r="E5" s="350"/>
      <c r="F5" s="350"/>
      <c r="G5" s="350"/>
      <c r="H5" s="350"/>
      <c r="I5" s="351"/>
      <c r="K5" s="121" t="s">
        <v>142</v>
      </c>
      <c r="L5" s="207" t="s">
        <v>203</v>
      </c>
      <c r="M5" s="122">
        <v>3220</v>
      </c>
      <c r="O5" s="123" t="s">
        <v>204</v>
      </c>
    </row>
    <row r="6" spans="1:15" ht="25.5">
      <c r="A6" s="352" t="s">
        <v>143</v>
      </c>
      <c r="B6" s="354" t="s">
        <v>144</v>
      </c>
      <c r="C6" s="354" t="s">
        <v>145</v>
      </c>
      <c r="D6" s="356"/>
      <c r="E6" s="357"/>
      <c r="F6" s="332" t="s">
        <v>146</v>
      </c>
      <c r="G6" s="332" t="s">
        <v>147</v>
      </c>
      <c r="H6" s="332" t="s">
        <v>148</v>
      </c>
      <c r="I6" s="334" t="s">
        <v>149</v>
      </c>
      <c r="K6" s="121" t="s">
        <v>150</v>
      </c>
      <c r="L6" s="121" t="s">
        <v>205</v>
      </c>
      <c r="M6" s="126">
        <v>2098.5</v>
      </c>
      <c r="O6" s="123" t="s">
        <v>206</v>
      </c>
    </row>
    <row r="7" spans="1:13" ht="13.5" thickBot="1">
      <c r="A7" s="353"/>
      <c r="B7" s="355"/>
      <c r="C7" s="355"/>
      <c r="D7" s="127" t="s">
        <v>151</v>
      </c>
      <c r="E7" s="127" t="s">
        <v>152</v>
      </c>
      <c r="F7" s="333"/>
      <c r="G7" s="333"/>
      <c r="H7" s="333"/>
      <c r="I7" s="335"/>
      <c r="K7" s="121" t="s">
        <v>153</v>
      </c>
      <c r="L7" s="336">
        <f>SUM(M4:M6)</f>
        <v>8661.5</v>
      </c>
      <c r="M7" s="336"/>
    </row>
    <row r="8" spans="1:13" ht="13.5" thickBot="1">
      <c r="A8" s="319" t="s">
        <v>154</v>
      </c>
      <c r="B8" s="320"/>
      <c r="C8" s="320"/>
      <c r="D8" s="320"/>
      <c r="E8" s="320"/>
      <c r="F8" s="320"/>
      <c r="G8" s="320"/>
      <c r="H8" s="320"/>
      <c r="I8" s="321"/>
      <c r="K8" s="121" t="s">
        <v>155</v>
      </c>
      <c r="L8" s="336">
        <f>L7/3</f>
        <v>2887.1666666666665</v>
      </c>
      <c r="M8" s="336"/>
    </row>
    <row r="9" spans="1:13" ht="12.75">
      <c r="A9" s="129" t="s">
        <v>156</v>
      </c>
      <c r="B9" s="130" t="s">
        <v>157</v>
      </c>
      <c r="C9" s="131">
        <v>10101</v>
      </c>
      <c r="D9" s="132">
        <v>1</v>
      </c>
      <c r="E9" s="133">
        <v>1</v>
      </c>
      <c r="F9" s="129">
        <v>5.14</v>
      </c>
      <c r="G9" s="133">
        <v>0</v>
      </c>
      <c r="H9" s="134">
        <v>11.74</v>
      </c>
      <c r="I9" s="135">
        <f>D9*H9</f>
        <v>11.74</v>
      </c>
      <c r="K9" s="121"/>
      <c r="L9" s="128"/>
      <c r="M9" s="128"/>
    </row>
    <row r="10" spans="1:9" ht="12.75">
      <c r="A10" s="136" t="s">
        <v>158</v>
      </c>
      <c r="B10" s="130" t="s">
        <v>157</v>
      </c>
      <c r="C10" s="131">
        <v>10115</v>
      </c>
      <c r="D10" s="132">
        <v>1</v>
      </c>
      <c r="E10" s="133">
        <v>1</v>
      </c>
      <c r="F10" s="129">
        <v>6.1</v>
      </c>
      <c r="G10" s="133">
        <v>0</v>
      </c>
      <c r="H10" s="133">
        <v>13.93</v>
      </c>
      <c r="I10" s="135">
        <f>D10*H10</f>
        <v>13.93</v>
      </c>
    </row>
    <row r="11" spans="1:9" ht="13.5" thickBot="1">
      <c r="A11" s="137"/>
      <c r="B11" s="138"/>
      <c r="C11" s="139"/>
      <c r="D11" s="138"/>
      <c r="E11" s="140"/>
      <c r="F11" s="141"/>
      <c r="G11" s="140"/>
      <c r="H11" s="142" t="s">
        <v>149</v>
      </c>
      <c r="I11" s="143">
        <f>I9+I10</f>
        <v>25.67</v>
      </c>
    </row>
    <row r="12" spans="1:9" ht="13.5" thickBot="1">
      <c r="A12" s="319" t="s">
        <v>159</v>
      </c>
      <c r="B12" s="320"/>
      <c r="C12" s="320"/>
      <c r="D12" s="320"/>
      <c r="E12" s="320"/>
      <c r="F12" s="320"/>
      <c r="G12" s="320"/>
      <c r="H12" s="320"/>
      <c r="I12" s="321"/>
    </row>
    <row r="13" spans="1:9" ht="178.5">
      <c r="A13" s="144" t="s">
        <v>183</v>
      </c>
      <c r="B13" s="145" t="s">
        <v>9</v>
      </c>
      <c r="C13" s="146" t="s">
        <v>160</v>
      </c>
      <c r="D13" s="147">
        <v>1</v>
      </c>
      <c r="E13" s="148">
        <v>1</v>
      </c>
      <c r="F13" s="149">
        <v>0</v>
      </c>
      <c r="G13" s="148">
        <v>0</v>
      </c>
      <c r="H13" s="149">
        <f>L8</f>
        <v>2887.1666666666665</v>
      </c>
      <c r="I13" s="149">
        <f>D13*H13</f>
        <v>2887.1666666666665</v>
      </c>
    </row>
    <row r="14" spans="1:9" ht="18" customHeight="1">
      <c r="A14" s="211"/>
      <c r="B14" s="130"/>
      <c r="C14" s="212"/>
      <c r="D14" s="153"/>
      <c r="E14" s="133"/>
      <c r="F14" s="154"/>
      <c r="G14" s="133"/>
      <c r="H14" s="155" t="s">
        <v>149</v>
      </c>
      <c r="I14" s="156">
        <f>I13</f>
        <v>2887.1666666666665</v>
      </c>
    </row>
    <row r="15" spans="1:9" ht="13.5" thickBot="1">
      <c r="A15" s="322" t="s">
        <v>161</v>
      </c>
      <c r="B15" s="323"/>
      <c r="C15" s="323"/>
      <c r="D15" s="323"/>
      <c r="E15" s="323"/>
      <c r="F15" s="323"/>
      <c r="G15" s="323"/>
      <c r="H15" s="323"/>
      <c r="I15" s="324"/>
    </row>
    <row r="16" spans="1:9" ht="26.25" thickBot="1">
      <c r="A16" s="157" t="s">
        <v>162</v>
      </c>
      <c r="B16" s="158" t="s">
        <v>157</v>
      </c>
      <c r="C16" s="159">
        <v>80170</v>
      </c>
      <c r="D16" s="160">
        <v>1</v>
      </c>
      <c r="E16" s="161">
        <v>1</v>
      </c>
      <c r="F16" s="162">
        <v>100.83</v>
      </c>
      <c r="G16" s="161">
        <v>10.71</v>
      </c>
      <c r="H16" s="162">
        <v>55.78</v>
      </c>
      <c r="I16" s="163">
        <f>D16*H16</f>
        <v>55.78</v>
      </c>
    </row>
    <row r="17" spans="1:9" ht="13.5" thickBot="1">
      <c r="A17" s="164"/>
      <c r="B17" s="165"/>
      <c r="C17" s="165"/>
      <c r="D17" s="166" t="s">
        <v>163</v>
      </c>
      <c r="E17" s="167"/>
      <c r="F17" s="167"/>
      <c r="G17" s="167"/>
      <c r="H17" s="168" t="s">
        <v>149</v>
      </c>
      <c r="I17" s="169">
        <f>I16</f>
        <v>55.78</v>
      </c>
    </row>
    <row r="18" spans="1:9" ht="13.5" thickBot="1">
      <c r="A18" s="319" t="s">
        <v>164</v>
      </c>
      <c r="B18" s="320"/>
      <c r="C18" s="320"/>
      <c r="D18" s="320"/>
      <c r="E18" s="320"/>
      <c r="F18" s="320"/>
      <c r="G18" s="320"/>
      <c r="H18" s="320"/>
      <c r="I18" s="321"/>
    </row>
    <row r="19" spans="1:9" ht="12.75">
      <c r="A19" s="170"/>
      <c r="B19" s="171"/>
      <c r="C19" s="172"/>
      <c r="D19" s="173"/>
      <c r="E19" s="174"/>
      <c r="F19" s="175"/>
      <c r="G19" s="174">
        <v>0</v>
      </c>
      <c r="H19" s="175"/>
      <c r="I19" s="176">
        <f>D19*F19</f>
        <v>0</v>
      </c>
    </row>
    <row r="20" spans="1:9" ht="12.75">
      <c r="A20" s="177"/>
      <c r="B20" s="130"/>
      <c r="C20" s="178"/>
      <c r="D20" s="179"/>
      <c r="E20" s="180"/>
      <c r="F20" s="132"/>
      <c r="G20" s="180"/>
      <c r="H20" s="132"/>
      <c r="I20" s="181">
        <f>D20*F20</f>
        <v>0</v>
      </c>
    </row>
    <row r="21" spans="1:9" ht="13.5" thickBot="1">
      <c r="A21" s="182"/>
      <c r="B21" s="183"/>
      <c r="C21" s="183"/>
      <c r="D21" s="184"/>
      <c r="E21" s="185"/>
      <c r="F21" s="185"/>
      <c r="G21" s="185"/>
      <c r="H21" s="186" t="s">
        <v>149</v>
      </c>
      <c r="I21" s="187">
        <f>I19+I20</f>
        <v>0</v>
      </c>
    </row>
    <row r="22" spans="1:9" ht="13.5" thickBot="1">
      <c r="A22" s="188"/>
      <c r="B22" s="188"/>
      <c r="C22" s="188"/>
      <c r="D22" s="188"/>
      <c r="E22" s="188"/>
      <c r="F22" s="188"/>
      <c r="G22" s="188"/>
      <c r="H22" s="188"/>
      <c r="I22" s="188"/>
    </row>
    <row r="23" spans="1:9" ht="12.75">
      <c r="A23" s="189" t="s">
        <v>165</v>
      </c>
      <c r="B23" s="190"/>
      <c r="C23" s="191"/>
      <c r="D23" s="188"/>
      <c r="E23" s="188"/>
      <c r="F23" s="188"/>
      <c r="G23" s="188"/>
      <c r="H23" s="188"/>
      <c r="I23" s="188"/>
    </row>
    <row r="24" spans="1:9" ht="12.75">
      <c r="A24" s="192" t="s">
        <v>166</v>
      </c>
      <c r="B24" s="193" t="s">
        <v>167</v>
      </c>
      <c r="C24" s="194" t="s">
        <v>168</v>
      </c>
      <c r="D24" s="188"/>
      <c r="E24" s="188"/>
      <c r="F24" s="188"/>
      <c r="G24" s="188"/>
      <c r="H24" s="188"/>
      <c r="I24" s="188"/>
    </row>
    <row r="25" spans="1:9" ht="12.75">
      <c r="A25" s="192" t="s">
        <v>169</v>
      </c>
      <c r="B25" s="195">
        <v>134.87</v>
      </c>
      <c r="C25" s="196">
        <f>I11</f>
        <v>25.67</v>
      </c>
      <c r="D25" s="188"/>
      <c r="E25" s="188"/>
      <c r="F25" s="188"/>
      <c r="G25" s="188"/>
      <c r="H25" s="188"/>
      <c r="I25" s="188"/>
    </row>
    <row r="26" spans="1:9" ht="12.75">
      <c r="A26" s="192" t="s">
        <v>170</v>
      </c>
      <c r="B26" s="195"/>
      <c r="C26" s="196">
        <f>I14</f>
        <v>2887.1666666666665</v>
      </c>
      <c r="D26" s="188"/>
      <c r="E26" s="188"/>
      <c r="F26" s="188"/>
      <c r="G26" s="188"/>
      <c r="H26" s="188"/>
      <c r="I26" s="188"/>
    </row>
    <row r="27" spans="1:9" ht="12.75">
      <c r="A27" s="192" t="s">
        <v>171</v>
      </c>
      <c r="B27" s="195"/>
      <c r="C27" s="196">
        <f>I21</f>
        <v>0</v>
      </c>
      <c r="D27" s="188"/>
      <c r="E27" s="197"/>
      <c r="F27" s="188"/>
      <c r="G27" s="188"/>
      <c r="H27" s="188"/>
      <c r="I27" s="188"/>
    </row>
    <row r="28" spans="1:9" ht="12.75">
      <c r="A28" s="192" t="s">
        <v>172</v>
      </c>
      <c r="B28" s="195"/>
      <c r="C28" s="198">
        <f>I17</f>
        <v>55.78</v>
      </c>
      <c r="D28" s="188"/>
      <c r="E28" s="188"/>
      <c r="F28" s="188"/>
      <c r="G28" s="188"/>
      <c r="H28" s="188"/>
      <c r="I28" s="188"/>
    </row>
    <row r="29" spans="1:9" ht="12.75">
      <c r="A29" s="192" t="s">
        <v>173</v>
      </c>
      <c r="B29" s="195"/>
      <c r="C29" s="199">
        <v>1</v>
      </c>
      <c r="D29" s="188"/>
      <c r="E29" s="188"/>
      <c r="F29" s="188"/>
      <c r="G29" s="188"/>
      <c r="H29" s="188"/>
      <c r="I29" s="188"/>
    </row>
    <row r="30" spans="1:9" ht="12.75">
      <c r="A30" s="192" t="s">
        <v>174</v>
      </c>
      <c r="B30" s="195"/>
      <c r="C30" s="196">
        <f>C25+C28</f>
        <v>81.45</v>
      </c>
      <c r="D30" s="188"/>
      <c r="E30" s="188"/>
      <c r="F30" s="188"/>
      <c r="G30" s="188"/>
      <c r="H30" s="188"/>
      <c r="I30" s="188"/>
    </row>
    <row r="31" spans="1:9" ht="12.75">
      <c r="A31" s="200" t="s">
        <v>175</v>
      </c>
      <c r="B31" s="195"/>
      <c r="C31" s="196">
        <f>C25+(C28/C29)</f>
        <v>81.45</v>
      </c>
      <c r="D31" s="188"/>
      <c r="E31" s="188"/>
      <c r="F31" s="188"/>
      <c r="G31" s="188"/>
      <c r="H31" s="188"/>
      <c r="I31" s="188"/>
    </row>
    <row r="32" spans="1:9" ht="12.75">
      <c r="A32" s="192" t="s">
        <v>176</v>
      </c>
      <c r="B32" s="195"/>
      <c r="C32" s="196">
        <f>C25+C26+C27+C28</f>
        <v>2968.616666666667</v>
      </c>
      <c r="D32" s="188"/>
      <c r="E32" s="188"/>
      <c r="F32" s="188"/>
      <c r="G32" s="188"/>
      <c r="H32" s="188"/>
      <c r="I32" s="188"/>
    </row>
    <row r="33" spans="1:9" ht="12.75">
      <c r="A33" s="201" t="s">
        <v>177</v>
      </c>
      <c r="B33" s="202">
        <v>30.9</v>
      </c>
      <c r="C33" s="203">
        <f>C32*0.309</f>
        <v>917.30255</v>
      </c>
      <c r="D33" s="188"/>
      <c r="E33" s="188"/>
      <c r="F33" s="188"/>
      <c r="G33" s="188"/>
      <c r="H33" s="188"/>
      <c r="I33" s="188"/>
    </row>
    <row r="34" spans="1:9" ht="12.75">
      <c r="A34" s="192" t="s">
        <v>178</v>
      </c>
      <c r="B34" s="195"/>
      <c r="C34" s="203">
        <f>C32*1.309</f>
        <v>3885.9192166666667</v>
      </c>
      <c r="D34" s="188"/>
      <c r="E34" s="188"/>
      <c r="F34" s="188"/>
      <c r="G34" s="188"/>
      <c r="H34" s="188"/>
      <c r="I34" s="188"/>
    </row>
    <row r="35" spans="1:9" ht="13.5" thickBot="1">
      <c r="A35" s="204" t="s">
        <v>179</v>
      </c>
      <c r="B35" s="205"/>
      <c r="C35" s="206">
        <f>C34</f>
        <v>3885.9192166666667</v>
      </c>
      <c r="D35" s="188"/>
      <c r="E35" s="188"/>
      <c r="F35" s="188"/>
      <c r="G35" s="188"/>
      <c r="H35" s="188"/>
      <c r="I35" s="188"/>
    </row>
    <row r="36" spans="1:9" ht="13.5" thickBot="1">
      <c r="A36" s="325"/>
      <c r="B36" s="325"/>
      <c r="C36" s="325"/>
      <c r="D36" s="325"/>
      <c r="E36" s="325"/>
      <c r="F36" s="325"/>
      <c r="G36" s="325"/>
      <c r="H36" s="325"/>
      <c r="I36" s="325"/>
    </row>
    <row r="37" spans="1:9" ht="12.75">
      <c r="A37" s="326" t="s">
        <v>180</v>
      </c>
      <c r="B37" s="327"/>
      <c r="C37" s="327"/>
      <c r="D37" s="327"/>
      <c r="E37" s="327"/>
      <c r="F37" s="327"/>
      <c r="G37" s="327"/>
      <c r="H37" s="327"/>
      <c r="I37" s="328"/>
    </row>
    <row r="38" spans="1:9" ht="15.75" customHeight="1" thickBot="1">
      <c r="A38" s="329" t="str">
        <f>B2</f>
        <v>IOPES FEV/2017</v>
      </c>
      <c r="B38" s="330"/>
      <c r="C38" s="330"/>
      <c r="D38" s="330"/>
      <c r="E38" s="330"/>
      <c r="F38" s="330"/>
      <c r="G38" s="330"/>
      <c r="H38" s="330"/>
      <c r="I38" s="331"/>
    </row>
  </sheetData>
  <sheetProtection/>
  <mergeCells count="22">
    <mergeCell ref="A1:I1"/>
    <mergeCell ref="B2:I2"/>
    <mergeCell ref="B3:I3"/>
    <mergeCell ref="B4:I4"/>
    <mergeCell ref="B5:I5"/>
    <mergeCell ref="A6:A7"/>
    <mergeCell ref="B6:B7"/>
    <mergeCell ref="C6:C7"/>
    <mergeCell ref="D6:E6"/>
    <mergeCell ref="F6:F7"/>
    <mergeCell ref="G6:G7"/>
    <mergeCell ref="H6:H7"/>
    <mergeCell ref="I6:I7"/>
    <mergeCell ref="L7:M7"/>
    <mergeCell ref="A8:I8"/>
    <mergeCell ref="L8:M8"/>
    <mergeCell ref="A12:I12"/>
    <mergeCell ref="A15:I15"/>
    <mergeCell ref="A18:I18"/>
    <mergeCell ref="A36:I36"/>
    <mergeCell ref="A37:I37"/>
    <mergeCell ref="A38:I38"/>
  </mergeCells>
  <printOptions/>
  <pageMargins left="0.511811024" right="0.511811024" top="0.787401575" bottom="0.787401575" header="0.31496062" footer="0.31496062"/>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H21"/>
  <sheetViews>
    <sheetView view="pageBreakPreview" zoomScaleSheetLayoutView="100" zoomScalePageLayoutView="0" workbookViewId="0" topLeftCell="A4">
      <selection activeCell="D15" sqref="D15"/>
    </sheetView>
  </sheetViews>
  <sheetFormatPr defaultColWidth="9.140625" defaultRowHeight="12.75"/>
  <cols>
    <col min="1" max="1" width="9.57421875" style="118" customWidth="1"/>
    <col min="2" max="2" width="54.8515625" style="118" customWidth="1"/>
    <col min="3" max="3" width="17.140625" style="118" customWidth="1"/>
    <col min="4" max="4" width="18.00390625" style="118" customWidth="1"/>
    <col min="5" max="5" width="12.7109375" style="118" bestFit="1" customWidth="1"/>
    <col min="6" max="6" width="12.421875" style="118" customWidth="1"/>
    <col min="7" max="16384" width="9.140625" style="118" customWidth="1"/>
  </cols>
  <sheetData>
    <row r="1" spans="1:4" ht="18.75" thickBot="1">
      <c r="A1" s="358" t="s">
        <v>16</v>
      </c>
      <c r="B1" s="359"/>
      <c r="C1" s="359"/>
      <c r="D1" s="359"/>
    </row>
    <row r="2" spans="1:4" ht="18.75" thickBot="1">
      <c r="A2" s="358" t="s">
        <v>17</v>
      </c>
      <c r="B2" s="359"/>
      <c r="C2" s="359"/>
      <c r="D2" s="359"/>
    </row>
    <row r="3" spans="1:4" ht="18.75" thickBot="1">
      <c r="A3" s="358" t="s">
        <v>188</v>
      </c>
      <c r="B3" s="360"/>
      <c r="C3" s="360"/>
      <c r="D3" s="360"/>
    </row>
    <row r="4" spans="1:4" ht="15.75" customHeight="1">
      <c r="A4" s="213" t="str">
        <f>'LIS SANTO EDUARDO'!$E$2</f>
        <v>OBRA/SERVIÇO: ILUMINAÇÃO PÚBLICA GERAL DO LOTEAMENTO DE INTERESSE SOCIAL - LIS</v>
      </c>
      <c r="B4" s="214"/>
      <c r="C4" s="214"/>
      <c r="D4" s="214"/>
    </row>
    <row r="5" spans="1:4" ht="15.75" customHeight="1" thickBot="1">
      <c r="A5" s="215" t="str">
        <f>'LIS SANTO EDUARDO'!$E$3</f>
        <v>LOCAL: SANTO EDUARDO - PRESIDENTE KENNEDY / ES</v>
      </c>
      <c r="B5" s="216"/>
      <c r="C5" s="216"/>
      <c r="D5" s="216"/>
    </row>
    <row r="6" spans="1:4" ht="15.75" customHeight="1" thickBot="1">
      <c r="A6" s="361" t="str">
        <f>'LIS SANTO EDUARDO'!$E$4</f>
        <v>TABELA: IOPES FEV/2017 (BDI=30,90%), EMOP FEV/2017 (BDI=23%), DER JUN/2016 (BDI 23,32%)</v>
      </c>
      <c r="B6" s="362"/>
      <c r="C6" s="362"/>
      <c r="D6" s="362"/>
    </row>
    <row r="7" spans="1:4" ht="16.5" customHeight="1">
      <c r="A7" s="217" t="s">
        <v>4</v>
      </c>
      <c r="B7" s="218" t="s">
        <v>19</v>
      </c>
      <c r="C7" s="219" t="s">
        <v>189</v>
      </c>
      <c r="D7" s="219" t="s">
        <v>190</v>
      </c>
    </row>
    <row r="8" spans="1:8" s="225" customFormat="1" ht="16.5" customHeight="1">
      <c r="A8" s="220" t="s">
        <v>191</v>
      </c>
      <c r="B8" s="221" t="s">
        <v>53</v>
      </c>
      <c r="C8" s="222">
        <f>'LIS SANTO EDUARDO'!K8</f>
        <v>19372.4</v>
      </c>
      <c r="D8" s="223">
        <f>C8/C15</f>
        <v>0.049579802965600585</v>
      </c>
      <c r="E8" s="224"/>
      <c r="F8" s="224"/>
      <c r="H8" s="224"/>
    </row>
    <row r="9" spans="1:8" s="225" customFormat="1" ht="16.5" customHeight="1">
      <c r="A9" s="220" t="s">
        <v>192</v>
      </c>
      <c r="B9" s="226" t="s">
        <v>13</v>
      </c>
      <c r="C9" s="222">
        <f>'LIS SANTO EDUARDO'!K11</f>
        <v>37119.33</v>
      </c>
      <c r="D9" s="223">
        <f>C9/C15</f>
        <v>0.09499953891180786</v>
      </c>
      <c r="E9" s="224"/>
      <c r="F9" s="224"/>
      <c r="H9" s="224"/>
    </row>
    <row r="10" spans="1:8" s="225" customFormat="1" ht="16.5" customHeight="1">
      <c r="A10" s="220" t="s">
        <v>193</v>
      </c>
      <c r="B10" s="227" t="s">
        <v>38</v>
      </c>
      <c r="C10" s="228"/>
      <c r="D10" s="223"/>
      <c r="E10" s="224"/>
      <c r="F10" s="224"/>
      <c r="H10" s="224"/>
    </row>
    <row r="11" spans="1:8" s="225" customFormat="1" ht="16.5" customHeight="1">
      <c r="A11" s="220" t="s">
        <v>196</v>
      </c>
      <c r="B11" s="229" t="s">
        <v>95</v>
      </c>
      <c r="C11" s="228">
        <f>'LIS SANTO EDUARDO'!K21</f>
        <v>41546.8866</v>
      </c>
      <c r="D11" s="223">
        <f>C11/C15</f>
        <v>0.10633098900818437</v>
      </c>
      <c r="E11" s="224"/>
      <c r="F11" s="224"/>
      <c r="H11" s="224"/>
    </row>
    <row r="12" spans="1:8" s="225" customFormat="1" ht="16.5" customHeight="1">
      <c r="A12" s="220" t="s">
        <v>197</v>
      </c>
      <c r="B12" s="227" t="s">
        <v>75</v>
      </c>
      <c r="C12" s="228">
        <f>'LIS SANTO EDUARDO'!K28</f>
        <v>40404.3719</v>
      </c>
      <c r="D12" s="223">
        <f>C12/C15</f>
        <v>0.10340694997784727</v>
      </c>
      <c r="E12" s="224"/>
      <c r="F12" s="224"/>
      <c r="H12" s="224"/>
    </row>
    <row r="13" spans="1:8" s="225" customFormat="1" ht="16.5" customHeight="1">
      <c r="A13" s="220" t="s">
        <v>198</v>
      </c>
      <c r="B13" s="227" t="s">
        <v>78</v>
      </c>
      <c r="C13" s="228">
        <f>'LIS SANTO EDUARDO'!K34</f>
        <v>229376.85741333335</v>
      </c>
      <c r="D13" s="223">
        <f>C13/C15</f>
        <v>0.5870444237896041</v>
      </c>
      <c r="E13" s="224"/>
      <c r="F13" s="224"/>
      <c r="H13" s="224"/>
    </row>
    <row r="14" spans="1:8" s="225" customFormat="1" ht="16.5" customHeight="1" thickBot="1">
      <c r="A14" s="220" t="s">
        <v>199</v>
      </c>
      <c r="B14" s="227" t="s">
        <v>119</v>
      </c>
      <c r="C14" s="228">
        <f>'LIS SANTO EDUARDO'!K42</f>
        <v>22911.84</v>
      </c>
      <c r="D14" s="223">
        <f>C14/C15</f>
        <v>0.05863829534695577</v>
      </c>
      <c r="E14" s="224"/>
      <c r="F14" s="224"/>
      <c r="H14" s="224"/>
    </row>
    <row r="15" spans="1:6" s="236" customFormat="1" ht="16.5" customHeight="1" thickBot="1">
      <c r="A15" s="230" t="s">
        <v>194</v>
      </c>
      <c r="B15" s="231"/>
      <c r="C15" s="232">
        <f>SUM(C8:C14)</f>
        <v>390731.6859133334</v>
      </c>
      <c r="D15" s="233">
        <f>SUM(D8:D14)</f>
        <v>1</v>
      </c>
      <c r="E15" s="234"/>
      <c r="F15" s="235"/>
    </row>
    <row r="17" ht="12.75">
      <c r="B17" s="225"/>
    </row>
    <row r="18" ht="12.75">
      <c r="B18" s="237"/>
    </row>
    <row r="19" ht="12.75">
      <c r="B19" s="237"/>
    </row>
    <row r="20" ht="12.75">
      <c r="B20" s="237"/>
    </row>
    <row r="21" ht="12.75">
      <c r="B21" s="237"/>
    </row>
  </sheetData>
  <sheetProtection/>
  <mergeCells count="4">
    <mergeCell ref="A1:D1"/>
    <mergeCell ref="A2:D2"/>
    <mergeCell ref="A3:D3"/>
    <mergeCell ref="A6:D6"/>
  </mergeCells>
  <printOptions verticalCentered="1"/>
  <pageMargins left="0.5118110236220472" right="0.5118110236220472" top="0.3937007874015748" bottom="0.3937007874015748" header="0.31496062992125984" footer="0.31496062992125984"/>
  <pageSetup horizontalDpi="600" verticalDpi="600" orientation="landscape"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pedrinho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baico</dc:creator>
  <cp:keywords/>
  <dc:description/>
  <cp:lastModifiedBy>Dr. Bruno</cp:lastModifiedBy>
  <cp:lastPrinted>2017-05-09T18:32:44Z</cp:lastPrinted>
  <dcterms:created xsi:type="dcterms:W3CDTF">1996-10-29T12:43:50Z</dcterms:created>
  <dcterms:modified xsi:type="dcterms:W3CDTF">2017-05-31T13:45:13Z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