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33" activeTab="4"/>
  </bookViews>
  <sheets>
    <sheet name="LIS STO EDUARDO" sheetId="1" r:id="rId1"/>
    <sheet name="MEM. CALC. PAVIM." sheetId="2" r:id="rId2"/>
    <sheet name="Cronograma" sheetId="3" r:id="rId3"/>
    <sheet name="RESUMO" sheetId="4" r:id="rId4"/>
    <sheet name="Administração LIS STO EDUARDO" sheetId="5" r:id="rId5"/>
  </sheets>
  <definedNames>
    <definedName name="_xlnm.Print_Area" localSheetId="4">'Administração LIS STO EDUARDO'!$A$1:$H$52</definedName>
    <definedName name="_xlnm.Print_Area" localSheetId="2">'Cronograma'!$A$1:$K$20</definedName>
    <definedName name="_xlnm.Print_Area" localSheetId="0">'LIS STO EDUARDO'!$A$1:$K$69</definedName>
    <definedName name="_xlnm.Print_Titles" localSheetId="2">'Cronograma'!$A:$B</definedName>
    <definedName name="_xlnm.Print_Titles" localSheetId="0">'LIS STO EDUARDO'!$2:$7</definedName>
    <definedName name="_xlnm.Print_Titles" localSheetId="3">'RESUMO'!$A:$B</definedName>
  </definedNames>
  <calcPr fullCalcOnLoad="1"/>
</workbook>
</file>

<file path=xl/sharedStrings.xml><?xml version="1.0" encoding="utf-8"?>
<sst xmlns="http://schemas.openxmlformats.org/spreadsheetml/2006/main" count="507" uniqueCount="342">
  <si>
    <t>SERVIÇOS PRELIMINARES</t>
  </si>
  <si>
    <t>2.1</t>
  </si>
  <si>
    <t>3.1</t>
  </si>
  <si>
    <t>4.1</t>
  </si>
  <si>
    <t>5.1</t>
  </si>
  <si>
    <t>6.1</t>
  </si>
  <si>
    <t>7.1</t>
  </si>
  <si>
    <t>8.1</t>
  </si>
  <si>
    <t>8.2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</si>
  <si>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</si>
  <si>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</si>
  <si>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</si>
  <si>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</si>
  <si>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</si>
  <si>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</si>
  <si>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und</t>
  </si>
  <si>
    <t>6.3</t>
  </si>
  <si>
    <t>m²</t>
  </si>
  <si>
    <t>m³</t>
  </si>
  <si>
    <t>INSTALAÇÃO DO CANTEIRO DE OBRAS</t>
  </si>
  <si>
    <t>1</t>
  </si>
  <si>
    <t>1.1</t>
  </si>
  <si>
    <t>INSTALAÇÃO DE CANTEIRO DE OBRAS</t>
  </si>
  <si>
    <t>2</t>
  </si>
  <si>
    <t>Rede de luz, incl. padrão entrada de energia trifás., cabo de ligação até barracões, quadro de distrib., disj. e chave de força (quando necessário), cons. 20m entre padrão entrada e QDG</t>
  </si>
  <si>
    <t>3</t>
  </si>
  <si>
    <t>7</t>
  </si>
  <si>
    <t>PREFEITURA MUNICIPAL DE PRESIDENTE KENNEDY</t>
  </si>
  <si>
    <t>CRONOGRAMA FÍSICO-FINANCEIRO</t>
  </si>
  <si>
    <t xml:space="preserve">VALOR : </t>
  </si>
  <si>
    <t>DISCRIMINAÇÃO</t>
  </si>
  <si>
    <t>Total</t>
  </si>
  <si>
    <t>1o. MÊS</t>
  </si>
  <si>
    <t>2o. MÊS</t>
  </si>
  <si>
    <t>3o. MÊS</t>
  </si>
  <si>
    <t>4o. MÊS</t>
  </si>
  <si>
    <t>01</t>
  </si>
  <si>
    <t>02</t>
  </si>
  <si>
    <t>03</t>
  </si>
  <si>
    <t>04</t>
  </si>
  <si>
    <t>05</t>
  </si>
  <si>
    <t>07</t>
  </si>
  <si>
    <t>08</t>
  </si>
  <si>
    <t>VALOR DO MÊS (PROGRAMAÇÃO DE MEDIÇÕES)</t>
  </si>
  <si>
    <t xml:space="preserve">VALOR ACUMULADO </t>
  </si>
  <si>
    <t>PERCENTUAL DO MÊS</t>
  </si>
  <si>
    <t>PERCENTUAL ACUMULADO</t>
  </si>
  <si>
    <t>CÓDIGO</t>
  </si>
  <si>
    <t>IOPES</t>
  </si>
  <si>
    <t>020713</t>
  </si>
  <si>
    <t>PREÇO UNITÁRIO</t>
  </si>
  <si>
    <t>UND</t>
  </si>
  <si>
    <t>5.2</t>
  </si>
  <si>
    <t>REFERÊNCIA</t>
  </si>
  <si>
    <t>TOTAL:</t>
  </si>
  <si>
    <t>5o. MÊS</t>
  </si>
  <si>
    <t>3.2</t>
  </si>
  <si>
    <t>4.2</t>
  </si>
  <si>
    <t>5.3</t>
  </si>
  <si>
    <t>5.4</t>
  </si>
  <si>
    <t>6.2</t>
  </si>
  <si>
    <t>TERRAPLENAGEM DO LOTEAMENTO</t>
  </si>
  <si>
    <t>PAVIMENTAÇÃO DO LOTEAMENTO</t>
  </si>
  <si>
    <t>REDE DE DRENAGEM PLUVIAL</t>
  </si>
  <si>
    <t>REDE DE ABASTECIMENTO DE ÁGUA</t>
  </si>
  <si>
    <t>REDE COLETORA DE ESGOTOS</t>
  </si>
  <si>
    <t>mês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</si>
  <si>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</si>
  <si>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</si>
  <si>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Refeitório com paredes de chapa de compens. 12mm e pontaletes 8x8cm, piso ciment. e cobert. de telhas fibroc. 6mm, incl. ponto de luz e cx. de inspeção (cons. 1.21m2/func./turno), conf. projeto (1 utilização)</t>
  </si>
  <si>
    <t>020701</t>
  </si>
  <si>
    <t>020702</t>
  </si>
  <si>
    <t>020704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</si>
  <si>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</si>
  <si>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020705</t>
  </si>
  <si>
    <t>Reservatório de fibra de vidro de 1000 L, inclusive suporte em madeira de 7x12cm e 5x7cm, elevado de 4m, conforme projeto (1 utilização)</t>
  </si>
  <si>
    <t>020711</t>
  </si>
  <si>
    <t>Rede de água, com padrão de entrada d'água diâm. 3/4", conf. espec. CESAN, incl. tubos e conexões para alimentação, distribuição, extravasor e limpeza, cons. o padrão a 25m, conf. projeto (1 utilização)</t>
  </si>
  <si>
    <t>020712</t>
  </si>
  <si>
    <t xml:space="preserve">Rede de esgoto, contendo fossa e filtro, inclusive tubos e conexões de ligação entre caixas, considerando
distância de 25m, conforme projeto (1 utilização)
</t>
  </si>
  <si>
    <t>020714</t>
  </si>
  <si>
    <t>3.3</t>
  </si>
  <si>
    <t>Limpeza, desmatamento e destocamento de árvores com diâmentro até 15cm com trator de esteira</t>
  </si>
  <si>
    <t>DER</t>
  </si>
  <si>
    <t>40167</t>
  </si>
  <si>
    <t>40230</t>
  </si>
  <si>
    <t>Escavação e carga de material de 1ª categoria com escavadeira</t>
  </si>
  <si>
    <t>Compactação de aterros 100% PN</t>
  </si>
  <si>
    <t>40228</t>
  </si>
  <si>
    <t>3.4</t>
  </si>
  <si>
    <t>Regularização e compactação do sub-leito (100% P.N) H&gt;0,15m</t>
  </si>
  <si>
    <t>40751</t>
  </si>
  <si>
    <t>40787</t>
  </si>
  <si>
    <t>Pavimentação com blocos de concreto (35MPa) esp &gt;0,8cm, colchão areia esp &gt;5cm, inclusive fornecimento do bloco etransporte dos blocos de areia</t>
  </si>
  <si>
    <t>40884</t>
  </si>
  <si>
    <t>40662</t>
  </si>
  <si>
    <t>Meio-fio de concreto MFC 05, inclusive caiação</t>
  </si>
  <si>
    <t>200209</t>
  </si>
  <si>
    <t>Passeio de cimentado camurçado com argamassa de cimento e areia no traço 1:3 esp. 1.5cm, e lastro de concreto com 8cm de espessura, inclusive preparo de caixa</t>
  </si>
  <si>
    <t>200254</t>
  </si>
  <si>
    <t>Fornecimento e assentamento de ladrilho hidráulico ranhurado, vermelho, dim. 20x20 cm, esp. 1.5cm, assentado com pasta de cimento colante, exclusive regularização e lastro</t>
  </si>
  <si>
    <t>4.3</t>
  </si>
  <si>
    <t>4.4</t>
  </si>
  <si>
    <t>4.5</t>
  </si>
  <si>
    <t>4.6</t>
  </si>
  <si>
    <t>40433</t>
  </si>
  <si>
    <t>40515</t>
  </si>
  <si>
    <t>5.5</t>
  </si>
  <si>
    <t>40282</t>
  </si>
  <si>
    <t xml:space="preserve">Corpo BSTC (greide) diâmetro 0,60m CA-1 PB inclusive escavação, reaterro e transporte do tubo </t>
  </si>
  <si>
    <t>40429</t>
  </si>
  <si>
    <t>7.2</t>
  </si>
  <si>
    <t>7.3</t>
  </si>
  <si>
    <t>7.4</t>
  </si>
  <si>
    <t>7.5</t>
  </si>
  <si>
    <t>Poço de visita (tubo D&gt;0,60m) H&gt;1,70m com tampão de F.F.A.P., inclusive escavação e transporte do tampão</t>
  </si>
  <si>
    <t>40554</t>
  </si>
  <si>
    <t>6.4</t>
  </si>
  <si>
    <t>6.5</t>
  </si>
  <si>
    <t xml:space="preserve">Berço de concreto ciclópico para BSTC, diâmetro 0,60m </t>
  </si>
  <si>
    <t>40514</t>
  </si>
  <si>
    <t>Boca de lobo simples em blocos pré-moldados (0,40x0,80m) em vias urbanas</t>
  </si>
  <si>
    <t>41087</t>
  </si>
  <si>
    <t>comprimento</t>
  </si>
  <si>
    <t>140201</t>
  </si>
  <si>
    <t>8.4</t>
  </si>
  <si>
    <t>8.5</t>
  </si>
  <si>
    <t>Escavação mecânica em material de 1ª cat., H&gt;0,00 a 1,50m</t>
  </si>
  <si>
    <t>40303</t>
  </si>
  <si>
    <t>Reaterro de cavas com compactação mecânica (compactador manual)</t>
  </si>
  <si>
    <t>Tubo PVC rígido para esgoto no diâmetro de 100mm incluindo escavação e aterro com areia</t>
  </si>
  <si>
    <t>140903</t>
  </si>
  <si>
    <t>140904</t>
  </si>
  <si>
    <t>Tubo PVC rígido para esgoto no diâmetro de 150mm incluindo escavação e aterro com areia</t>
  </si>
  <si>
    <t>41162</t>
  </si>
  <si>
    <t>40556</t>
  </si>
  <si>
    <t>Base de brita graduada, inclusive fornecimento e transporte da brita (esp 15cm)</t>
  </si>
  <si>
    <t>MEMÓRIA DE CÁLCULO PAVIMENTAÇÃO</t>
  </si>
  <si>
    <t>sub-leito</t>
  </si>
  <si>
    <t>total sub-leito</t>
  </si>
  <si>
    <t>MEMÓRIA DE CÁLCULO ESGOTO</t>
  </si>
  <si>
    <t>60020</t>
  </si>
  <si>
    <t>t</t>
  </si>
  <si>
    <t>3.5</t>
  </si>
  <si>
    <t xml:space="preserve">Espalhamento / regularização / compactação de material em bota-fora </t>
  </si>
  <si>
    <t>43335</t>
  </si>
  <si>
    <t>60019</t>
  </si>
  <si>
    <t>3.6</t>
  </si>
  <si>
    <t xml:space="preserve">Sarjeta de concreto SCC 40/15 </t>
  </si>
  <si>
    <t>41336</t>
  </si>
  <si>
    <t>41500</t>
  </si>
  <si>
    <t xml:space="preserve">Placa de obra nas dimensões de 3,0 x 6,0 m, padrão DER-ES </t>
  </si>
  <si>
    <t>Padrão de entrada d' água com cavalete de PVC para hidrômetro com diâmetro de 3/4" - padrão 1C da CESAN. Instalado em vão de muro protegido com gradeamento. Inclusive base de concreto magro, tubulação, conexões e registro. Conferir detalhe.</t>
  </si>
  <si>
    <t>Caixa de passagem em bloco pré-moldado para d-&gt;0,30 e 0,40m (0,80x0,80m) em Vias Urbanas</t>
  </si>
  <si>
    <t xml:space="preserve">Poço de visita (tubo D-&gt;1,00 m) H-&gt;2,10 m com tampão F.F.A.P., inclusive escavação e transporte do tampão </t>
  </si>
  <si>
    <t>6o. MÊS</t>
  </si>
  <si>
    <t>6</t>
  </si>
  <si>
    <t>8</t>
  </si>
  <si>
    <t>Itens de maior relevância:</t>
  </si>
  <si>
    <t>06</t>
  </si>
  <si>
    <t>3- Passeio cimentado camurçado ou calçada de concreto</t>
  </si>
  <si>
    <t>OBRA/SERVIÇO: INFRAESTRUTURA  DO LOTEAMENTO DE INTERESSE SOCIAL - LIS SANTO EDUARDO</t>
  </si>
  <si>
    <t>LOCAL: SANTO EDUARDO - PRESIDENTE KENNEDY/ ES</t>
  </si>
  <si>
    <t>MURO DE ARRIMO PARA CASAS NO LOTEAMENTO</t>
  </si>
  <si>
    <t>Corpo BSTC (greide) diâmetro 0,80 m CA-1 PB inclusive escavação, reaterro e transporte do
tubo</t>
  </si>
  <si>
    <t>Berço de concreto ciclópico para BSTC diâmetro 0,80 m</t>
  </si>
  <si>
    <t>Poço de visita (tubo D=0,80 m) H=1,90 m com tampão F.F.A.P., inclusive escavação e
transporte do tampão</t>
  </si>
  <si>
    <t>40555</t>
  </si>
  <si>
    <t>8.3</t>
  </si>
  <si>
    <t>140905</t>
  </si>
  <si>
    <t>Tubo PVC rígido para esgoto no diâmetro de 200mm incluindo escavação e aterro com areia</t>
  </si>
  <si>
    <t>Tubo de PVC rígido soldável marrom, diâm. 20mm (1/2"), inclusive conexões</t>
  </si>
  <si>
    <t>141409</t>
  </si>
  <si>
    <t>Tubo de PVC rígido soldável marrom, diâm. 60mm (2"), inclusive conexões</t>
  </si>
  <si>
    <t>141414</t>
  </si>
  <si>
    <t>kg</t>
  </si>
  <si>
    <t>020350</t>
  </si>
  <si>
    <t>Tapume Telha Metálica Ondulada 0,50mm Branca h=2,20m, incl. montagem estr. mad. 8"x8"</t>
  </si>
  <si>
    <t>5</t>
  </si>
  <si>
    <t>Escavação manual em mat. 1ª cat. H= 0,00 a 1,50 m</t>
  </si>
  <si>
    <t>40258</t>
  </si>
  <si>
    <t>Formas planas de madeira com 02 (dois) reaproveitamentos, inclusive fornecimento e
transporte das madeiras</t>
  </si>
  <si>
    <t>40312</t>
  </si>
  <si>
    <t>Aço CA-50 média, diâmetro de 6.3 a 10 mm, fornecimento, dobragem e colocação nas formas</t>
  </si>
  <si>
    <t>43350</t>
  </si>
  <si>
    <t>Concreto estrutural fck = 15,0 MPa, tudo incluído</t>
  </si>
  <si>
    <t>40358</t>
  </si>
  <si>
    <t xml:space="preserve">Concreto de regularização, tudo incluído </t>
  </si>
  <si>
    <t>40349</t>
  </si>
  <si>
    <t>40899</t>
  </si>
  <si>
    <t>ADMINISTRAÇÃO</t>
  </si>
  <si>
    <t>Administração Local</t>
  </si>
  <si>
    <t>COMP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</si>
  <si>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</si>
  <si>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</si>
  <si>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</si>
  <si>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</si>
  <si>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</si>
  <si>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</si>
  <si>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</si>
  <si>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</si>
  <si>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</si>
  <si>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</si>
  <si>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</si>
  <si>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</si>
  <si>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</si>
  <si>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 xml:space="preserve">largura </t>
  </si>
  <si>
    <t>ÁREA PAVIMENTO PAVIs</t>
  </si>
  <si>
    <t>REGULARIZAÇÃO PAVIMENTO</t>
  </si>
  <si>
    <t>Areg = At + 10% At</t>
  </si>
  <si>
    <t>Areg = 17.171,00</t>
  </si>
  <si>
    <t>VOLUME BASE</t>
  </si>
  <si>
    <t>Vb = At x 0,15</t>
  </si>
  <si>
    <t>Vb = 15.610,00 * 0,15 = 2.341,50</t>
  </si>
  <si>
    <t>Passeio = 1.187,00 x 1,50 = 1.780,50 m²</t>
  </si>
  <si>
    <t>Sarjeta = Total comprimento = 1.187,00m (1 lado)</t>
  </si>
  <si>
    <t>Meio fio = 1.187,00 x 2 = 2.374,00m (2 lados)</t>
  </si>
  <si>
    <t>Ladrilho = 1.187,00 x 0,40 = 474,80m²</t>
  </si>
  <si>
    <t>TERRAPLANAGEM</t>
  </si>
  <si>
    <t>A = 356,00 X 150,00</t>
  </si>
  <si>
    <t>Grama em placas, fornecimento e plantio (sem fixação com estacas)</t>
  </si>
  <si>
    <t>42206</t>
  </si>
  <si>
    <t xml:space="preserve">Arborização (mudas de árvores com altura até 1,50 m) </t>
  </si>
  <si>
    <t>40101</t>
  </si>
  <si>
    <t>3.7</t>
  </si>
  <si>
    <t>3.8</t>
  </si>
  <si>
    <t>3.9</t>
  </si>
  <si>
    <t>3.10</t>
  </si>
  <si>
    <t>4</t>
  </si>
  <si>
    <t>5.6</t>
  </si>
  <si>
    <t>5.7</t>
  </si>
  <si>
    <t>5.8</t>
  </si>
  <si>
    <t>5.9</t>
  </si>
  <si>
    <t>7.6</t>
  </si>
  <si>
    <t>7.7</t>
  </si>
  <si>
    <t>9</t>
  </si>
  <si>
    <t>9.1</t>
  </si>
  <si>
    <t>9.2</t>
  </si>
  <si>
    <t>9.3</t>
  </si>
  <si>
    <t>9.4</t>
  </si>
  <si>
    <t>9.5</t>
  </si>
  <si>
    <t>09</t>
  </si>
  <si>
    <t>10</t>
  </si>
  <si>
    <t>SINALIZAÇÃO</t>
  </si>
  <si>
    <t xml:space="preserve">10.1 </t>
  </si>
  <si>
    <t>Pintura de setas e zebrados em material termoplástico - 5 anos ( por extrusão)</t>
  </si>
  <si>
    <t>42524</t>
  </si>
  <si>
    <t>Sinalização vertical com chapa revestida em película, inclusive suporte em madeira</t>
  </si>
  <si>
    <t>40936</t>
  </si>
  <si>
    <t>10.2</t>
  </si>
  <si>
    <t>Area limpa = 53.400m²</t>
  </si>
  <si>
    <t>Volume limpeza = 53.400,00 x 0,15 = 8.010,00m³</t>
  </si>
  <si>
    <t>Transporte = 8.010,00 x 1,2 = 9.612,00 ton</t>
  </si>
  <si>
    <t>Escavação (40230) = 53.400,00 x 0,20 = 10.680,00m³</t>
  </si>
  <si>
    <t>Compactação aterro (40228) = 10.680,00 x 0,70 = 7.476,00m³</t>
  </si>
  <si>
    <t xml:space="preserve">Transporte local (60019) = 7.476,00 x 1.4 = 10.466,40 ton </t>
  </si>
  <si>
    <t>Cerca = 180,00 + 80,00 + 350,00 + 350,00 = 960,00m</t>
  </si>
  <si>
    <t>DIÂMETRO 100</t>
  </si>
  <si>
    <t xml:space="preserve">28 CASAS </t>
  </si>
  <si>
    <t>8 CASAS</t>
  </si>
  <si>
    <t xml:space="preserve">20 CASAS </t>
  </si>
  <si>
    <t>4 CASAS</t>
  </si>
  <si>
    <t>DIÂMETRO 150</t>
  </si>
  <si>
    <t>DIÂMETRO 200</t>
  </si>
  <si>
    <t>PV = 11 unidades</t>
  </si>
  <si>
    <t>Cx Passagem = 6 unidades</t>
  </si>
  <si>
    <t>MEMÓRIA DE CÁLCULO REDE DE ÁGUA</t>
  </si>
  <si>
    <t>TUBO 20MM</t>
  </si>
  <si>
    <t>A</t>
  </si>
  <si>
    <t>B</t>
  </si>
  <si>
    <t>C</t>
  </si>
  <si>
    <t>TUBO DIÂMETRO 60</t>
  </si>
  <si>
    <t>MEMÓRIA DE CÁLCULO DRENAGEM</t>
  </si>
  <si>
    <t>BSTC DIÂMETRO 60</t>
  </si>
  <si>
    <t>PV - DIÂM. 80</t>
  </si>
  <si>
    <t>PV - DIÂM. 60</t>
  </si>
  <si>
    <t>BSTC DIÂM. 80</t>
  </si>
  <si>
    <t>Cerca de arame farpado 4 fios com mourões a cada 2,0 m, esticadores de madeira, a cada 20,00 m, inclusive transporte de mourão e arame farpado)</t>
  </si>
  <si>
    <t>TABELA: IOPES FEV/2017 (BDI 30,90%) , DER JUN/2016 (BDI 23,32%)</t>
  </si>
  <si>
    <t>Transporte Escavação - LOCAL COM DMT DE 3,1 A 5,0 KM (Caminhão basculante) , XP=2,00km,   XR=3,00km   (0,546XP + 0,569XR + 2,276)</t>
  </si>
  <si>
    <t>Transporte Limpeza - LOCAL COM DMT ATÉ 3,0 KM (Caminhão basculante),  XP=0,00km,  XR=2,00km    (0,705XP + 0,779XR + 1,237)</t>
  </si>
  <si>
    <t>VALOR</t>
  </si>
  <si>
    <t>%</t>
  </si>
  <si>
    <t>SERVIÇO:</t>
  </si>
  <si>
    <t>UNIDADE:  mês</t>
  </si>
  <si>
    <t>DATA BASE: JUNHO/2015</t>
  </si>
  <si>
    <t xml:space="preserve">CÓDIGO SERVIÇO: </t>
  </si>
  <si>
    <t>EQUIPAMENTO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</si>
  <si>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</si>
  <si>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</si>
  <si>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</si>
  <si>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</si>
  <si>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</si>
  <si>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</si>
  <si>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</si>
  <si>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</si>
  <si>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>TOTAL (A)</t>
  </si>
  <si>
    <t xml:space="preserve">MAO-DE-OBRA SUPLEMENTAR </t>
  </si>
  <si>
    <t>K ou R</t>
  </si>
  <si>
    <t>SALÁRIO BASE</t>
  </si>
  <si>
    <t xml:space="preserve">CUSTO </t>
  </si>
  <si>
    <t>Engenheiro pleno</t>
  </si>
  <si>
    <t>Almoxarife</t>
  </si>
  <si>
    <t>Vigia</t>
  </si>
  <si>
    <t>Motorista</t>
  </si>
  <si>
    <t xml:space="preserve">    TOTAL (B)</t>
  </si>
  <si>
    <t>ITENS DE INCIDENCIA</t>
  </si>
  <si>
    <t>M.O.</t>
  </si>
  <si>
    <t>EQUIP.</t>
  </si>
  <si>
    <t>MAT.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</si>
  <si>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</si>
  <si>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</si>
  <si>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</si>
  <si>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</si>
  <si>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CUSTO UNITÁRIO DER ES</t>
  </si>
  <si>
    <t>MATERIAIS</t>
  </si>
  <si>
    <t>UNIDADE</t>
  </si>
  <si>
    <t>CONSUMO</t>
  </si>
  <si>
    <t>UNITÁRIO</t>
  </si>
  <si>
    <t>Gasolina</t>
  </si>
  <si>
    <t>l</t>
  </si>
  <si>
    <t>Oleo Diesel</t>
  </si>
  <si>
    <t xml:space="preserve"> TOTAL (F)</t>
  </si>
  <si>
    <t>SERVIÇOS</t>
  </si>
  <si>
    <t xml:space="preserve"> TOTAL (G)</t>
  </si>
  <si>
    <t>TRANSPORTE</t>
  </si>
  <si>
    <t>DMT</t>
  </si>
  <si>
    <t>(P)</t>
  </si>
  <si>
    <t>(T)</t>
  </si>
  <si>
    <t xml:space="preserve">  (TOT)</t>
  </si>
  <si>
    <t>TOTAL (H)</t>
  </si>
  <si>
    <t>CUSTO DIRETO TOTAL (E)+(F)+(G)+(H)</t>
  </si>
  <si>
    <t>BDI: 23,32%</t>
  </si>
  <si>
    <t>CUSTO UNITÁRIO TOTAL:</t>
  </si>
  <si>
    <t>VALOR TOTAL</t>
  </si>
  <si>
    <t>RESUMO</t>
  </si>
  <si>
    <t>1- Base ou sub base de brita graduada ou corrida</t>
  </si>
  <si>
    <t>2- Pavimentação em bloco de concreto</t>
  </si>
  <si>
    <t xml:space="preserve">4- Corpo BSTC diâmeto 0,60 </t>
  </si>
  <si>
    <t xml:space="preserve">5- Corpo BSTC diâmeto 0,80 </t>
  </si>
  <si>
    <t>7o. MÊS</t>
  </si>
  <si>
    <t>8o. MÊS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</si>
</sst>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  <numFmt numFmtId="208" formatCode="[$-416]General"/>
    <numFmt numFmtId="209" formatCode="0.00_)"/>
    <numFmt numFmtId="210" formatCode="##,##0.0000"/>
    <numFmt numFmtId="211" formatCode="0.0000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ourier1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Courier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33" borderId="0" applyNumberFormat="0" applyBorder="0" applyAlignment="0" applyProtection="0"/>
    <xf numFmtId="0" fontId="42" fillId="34" borderId="0" applyNumberFormat="0" applyBorder="0" applyAlignment="0" applyProtection="0"/>
    <xf numFmtId="0" fontId="20" fillId="35" borderId="1" applyNumberFormat="0" applyAlignment="0" applyProtection="0"/>
    <xf numFmtId="0" fontId="43" fillId="36" borderId="2" applyNumberFormat="0" applyAlignment="0" applyProtection="0"/>
    <xf numFmtId="0" fontId="44" fillId="37" borderId="3" applyNumberFormat="0" applyAlignment="0" applyProtection="0"/>
    <xf numFmtId="0" fontId="45" fillId="0" borderId="4" applyNumberFormat="0" applyFill="0" applyAlignment="0" applyProtection="0"/>
    <xf numFmtId="0" fontId="21" fillId="38" borderId="5" applyNumberFormat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6" fillId="45" borderId="2" applyNumberFormat="0" applyAlignment="0" applyProtection="0"/>
    <xf numFmtId="208" fontId="47" fillId="0" borderId="0">
      <alignment/>
      <protection/>
    </xf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23" fillId="13" borderId="1" applyNumberFormat="0" applyAlignment="0" applyProtection="0"/>
    <xf numFmtId="0" fontId="22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49" fillId="47" borderId="0" applyNumberFormat="0" applyBorder="0" applyAlignment="0" applyProtection="0"/>
    <xf numFmtId="0" fontId="25" fillId="1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48" borderId="10" applyNumberFormat="0" applyFont="0" applyAlignment="0" applyProtection="0"/>
    <xf numFmtId="0" fontId="6" fillId="4" borderId="11" applyNumberFormat="0" applyFont="0" applyAlignment="0" applyProtection="0"/>
    <xf numFmtId="0" fontId="26" fillId="3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6" borderId="13" applyNumberFormat="0" applyAlignment="0" applyProtection="0"/>
    <xf numFmtId="169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17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49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0" fontId="0" fillId="50" borderId="0" xfId="0" applyFill="1" applyBorder="1" applyAlignment="1">
      <alignment/>
    </xf>
    <xf numFmtId="49" fontId="59" fillId="0" borderId="0" xfId="0" applyNumberFormat="1" applyFont="1" applyBorder="1" applyAlignment="1">
      <alignment horizontal="center" vertical="center"/>
    </xf>
    <xf numFmtId="0" fontId="6" fillId="50" borderId="0" xfId="0" applyFont="1" applyFill="1" applyBorder="1" applyAlignment="1">
      <alignment horizontal="right" vertical="center"/>
    </xf>
    <xf numFmtId="49" fontId="1" fillId="50" borderId="0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50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9" fillId="0" borderId="19" xfId="0" applyNumberFormat="1" applyFont="1" applyBorder="1" applyAlignment="1">
      <alignment horizontal="right" vertical="center"/>
    </xf>
    <xf numFmtId="49" fontId="0" fillId="50" borderId="19" xfId="0" applyNumberFormat="1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4" fontId="0" fillId="50" borderId="19" xfId="0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50" borderId="23" xfId="0" applyFill="1" applyBorder="1" applyAlignment="1">
      <alignment/>
    </xf>
    <xf numFmtId="0" fontId="0" fillId="49" borderId="0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51" borderId="25" xfId="0" applyFont="1" applyFill="1" applyBorder="1" applyAlignment="1">
      <alignment horizontal="center" vertical="center"/>
    </xf>
    <xf numFmtId="0" fontId="0" fillId="50" borderId="26" xfId="0" applyFont="1" applyFill="1" applyBorder="1" applyAlignment="1">
      <alignment horizontal="center" vertical="center"/>
    </xf>
    <xf numFmtId="0" fontId="0" fillId="50" borderId="26" xfId="0" applyFont="1" applyFill="1" applyBorder="1" applyAlignment="1">
      <alignment horizontal="center" vertical="center" wrapText="1"/>
    </xf>
    <xf numFmtId="0" fontId="0" fillId="51" borderId="27" xfId="0" applyFont="1" applyFill="1" applyBorder="1" applyAlignment="1">
      <alignment horizontal="center" vertical="center"/>
    </xf>
    <xf numFmtId="0" fontId="0" fillId="51" borderId="20" xfId="0" applyFont="1" applyFill="1" applyBorder="1" applyAlignment="1">
      <alignment horizontal="center" vertical="center"/>
    </xf>
    <xf numFmtId="4" fontId="0" fillId="51" borderId="25" xfId="0" applyNumberFormat="1" applyFont="1" applyFill="1" applyBorder="1" applyAlignment="1">
      <alignment horizontal="right" vertical="center"/>
    </xf>
    <xf numFmtId="4" fontId="0" fillId="51" borderId="0" xfId="0" applyNumberFormat="1" applyFont="1" applyFill="1" applyBorder="1" applyAlignment="1">
      <alignment horizontal="right" vertical="center"/>
    </xf>
    <xf numFmtId="4" fontId="0" fillId="50" borderId="19" xfId="0" applyNumberFormat="1" applyFont="1" applyFill="1" applyBorder="1" applyAlignment="1">
      <alignment horizontal="right" vertical="center"/>
    </xf>
    <xf numFmtId="4" fontId="0" fillId="50" borderId="19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right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49" borderId="0" xfId="0" applyFont="1" applyFill="1" applyBorder="1" applyAlignment="1">
      <alignment/>
    </xf>
    <xf numFmtId="0" fontId="0" fillId="49" borderId="0" xfId="0" applyFont="1" applyFill="1" applyBorder="1" applyAlignment="1">
      <alignment horizontal="left" vertical="center"/>
    </xf>
    <xf numFmtId="4" fontId="0" fillId="49" borderId="0" xfId="0" applyNumberFormat="1" applyFont="1" applyFill="1" applyBorder="1" applyAlignment="1">
      <alignment horizontal="right" vertical="center"/>
    </xf>
    <xf numFmtId="2" fontId="0" fillId="49" borderId="0" xfId="0" applyNumberFormat="1" applyFont="1" applyFill="1" applyBorder="1" applyAlignment="1">
      <alignment horizontal="right" vertical="center"/>
    </xf>
    <xf numFmtId="0" fontId="0" fillId="49" borderId="0" xfId="0" applyFont="1" applyFill="1" applyBorder="1" applyAlignment="1">
      <alignment horizontal="right" vertical="center"/>
    </xf>
    <xf numFmtId="0" fontId="0" fillId="49" borderId="0" xfId="0" applyFont="1" applyFill="1" applyAlignment="1">
      <alignment horizontal="left" vertical="center"/>
    </xf>
    <xf numFmtId="0" fontId="0" fillId="49" borderId="0" xfId="0" applyFont="1" applyFill="1" applyAlignment="1">
      <alignment/>
    </xf>
    <xf numFmtId="4" fontId="0" fillId="49" borderId="0" xfId="0" applyNumberFormat="1" applyFont="1" applyFill="1" applyAlignment="1">
      <alignment horizontal="right" vertical="center"/>
    </xf>
    <xf numFmtId="2" fontId="0" fillId="49" borderId="0" xfId="0" applyNumberFormat="1" applyFont="1" applyFill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49" fontId="0" fillId="0" borderId="0" xfId="114" applyNumberFormat="1" applyFont="1" applyAlignment="1">
      <alignment vertical="center"/>
      <protection/>
    </xf>
    <xf numFmtId="4" fontId="0" fillId="0" borderId="0" xfId="114" applyNumberFormat="1" applyFont="1" applyFill="1" applyBorder="1" applyAlignment="1">
      <alignment horizontal="right" vertic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4" fontId="11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9" fontId="1" fillId="51" borderId="30" xfId="0" applyNumberFormat="1" applyFont="1" applyFill="1" applyBorder="1" applyAlignment="1">
      <alignment horizontal="center" vertical="center"/>
    </xf>
    <xf numFmtId="49" fontId="0" fillId="5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9" xfId="0" applyFont="1" applyFill="1" applyBorder="1" applyAlignment="1">
      <alignment horizontal="left"/>
    </xf>
    <xf numFmtId="4" fontId="0" fillId="51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vertical="center"/>
    </xf>
    <xf numFmtId="49" fontId="1" fillId="0" borderId="42" xfId="0" applyNumberFormat="1" applyFont="1" applyBorder="1" applyAlignment="1">
      <alignment/>
    </xf>
    <xf numFmtId="49" fontId="1" fillId="0" borderId="30" xfId="0" applyNumberFormat="1" applyFont="1" applyFill="1" applyBorder="1" applyAlignment="1">
      <alignment vertical="center"/>
    </xf>
    <xf numFmtId="185" fontId="0" fillId="0" borderId="26" xfId="0" applyNumberFormat="1" applyFont="1" applyBorder="1" applyAlignment="1">
      <alignment/>
    </xf>
    <xf numFmtId="10" fontId="0" fillId="0" borderId="22" xfId="0" applyNumberFormat="1" applyFont="1" applyBorder="1" applyAlignment="1">
      <alignment horizontal="center" vertical="center"/>
    </xf>
    <xf numFmtId="10" fontId="0" fillId="0" borderId="37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1" fillId="0" borderId="22" xfId="0" applyNumberFormat="1" applyFont="1" applyBorder="1" applyAlignment="1">
      <alignment horizontal="right" vertical="center"/>
    </xf>
    <xf numFmtId="0" fontId="33" fillId="0" borderId="45" xfId="111" applyFont="1" applyFill="1" applyBorder="1" applyAlignment="1" applyProtection="1">
      <alignment horizontal="left"/>
      <protection/>
    </xf>
    <xf numFmtId="0" fontId="34" fillId="0" borderId="0" xfId="111" applyFont="1" applyFill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/>
    </xf>
    <xf numFmtId="0" fontId="34" fillId="0" borderId="0" xfId="11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4" fillId="0" borderId="40" xfId="111" applyFont="1" applyFill="1" applyBorder="1" applyAlignment="1" applyProtection="1">
      <alignment horizontal="centerContinuous"/>
      <protection/>
    </xf>
    <xf numFmtId="0" fontId="34" fillId="0" borderId="26" xfId="111" applyFont="1" applyFill="1" applyBorder="1" applyAlignment="1">
      <alignment horizontal="centerContinuous"/>
      <protection/>
    </xf>
    <xf numFmtId="0" fontId="34" fillId="0" borderId="47" xfId="111" applyFont="1" applyFill="1" applyBorder="1" applyAlignment="1" applyProtection="1">
      <alignment horizontal="centerContinuous"/>
      <protection/>
    </xf>
    <xf numFmtId="0" fontId="34" fillId="0" borderId="48" xfId="11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4" fillId="0" borderId="0" xfId="111" applyFont="1" applyFill="1" applyBorder="1">
      <alignment/>
      <protection/>
    </xf>
    <xf numFmtId="0" fontId="34" fillId="0" borderId="49" xfId="111" applyFont="1" applyFill="1" applyBorder="1" applyAlignment="1" applyProtection="1">
      <alignment horizontal="center"/>
      <protection/>
    </xf>
    <xf numFmtId="0" fontId="34" fillId="0" borderId="49" xfId="111" applyFont="1" applyFill="1" applyBorder="1" applyAlignment="1" applyProtection="1">
      <alignment horizontal="left"/>
      <protection/>
    </xf>
    <xf numFmtId="0" fontId="34" fillId="0" borderId="50" xfId="111" applyFont="1" applyFill="1" applyBorder="1" applyAlignment="1" applyProtection="1">
      <alignment horizontal="center"/>
      <protection/>
    </xf>
    <xf numFmtId="0" fontId="34" fillId="0" borderId="51" xfId="111" applyFont="1" applyFill="1" applyBorder="1">
      <alignment/>
      <protection/>
    </xf>
    <xf numFmtId="0" fontId="34" fillId="0" borderId="52" xfId="111" applyFont="1" applyFill="1" applyBorder="1">
      <alignment/>
      <protection/>
    </xf>
    <xf numFmtId="191" fontId="34" fillId="0" borderId="52" xfId="111" applyNumberFormat="1" applyFont="1" applyFill="1" applyBorder="1" applyProtection="1">
      <alignment/>
      <protection/>
    </xf>
    <xf numFmtId="209" fontId="34" fillId="0" borderId="52" xfId="111" applyNumberFormat="1" applyFont="1" applyFill="1" applyBorder="1" applyProtection="1">
      <alignment/>
      <protection/>
    </xf>
    <xf numFmtId="209" fontId="34" fillId="0" borderId="53" xfId="111" applyNumberFormat="1" applyFont="1" applyFill="1" applyBorder="1" applyProtection="1">
      <alignment/>
      <protection/>
    </xf>
    <xf numFmtId="0" fontId="34" fillId="0" borderId="54" xfId="111" applyFont="1" applyFill="1" applyBorder="1">
      <alignment/>
      <protection/>
    </xf>
    <xf numFmtId="0" fontId="34" fillId="0" borderId="23" xfId="111" applyFont="1" applyFill="1" applyBorder="1">
      <alignment/>
      <protection/>
    </xf>
    <xf numFmtId="0" fontId="34" fillId="0" borderId="55" xfId="111" applyFont="1" applyFill="1" applyBorder="1">
      <alignment/>
      <protection/>
    </xf>
    <xf numFmtId="0" fontId="34" fillId="0" borderId="32" xfId="111" applyFont="1" applyFill="1" applyBorder="1">
      <alignment/>
      <protection/>
    </xf>
    <xf numFmtId="0" fontId="34" fillId="0" borderId="27" xfId="111" applyFont="1" applyFill="1" applyBorder="1">
      <alignment/>
      <protection/>
    </xf>
    <xf numFmtId="191" fontId="34" fillId="0" borderId="23" xfId="111" applyNumberFormat="1" applyFont="1" applyFill="1" applyBorder="1" applyProtection="1">
      <alignment/>
      <protection/>
    </xf>
    <xf numFmtId="209" fontId="34" fillId="0" borderId="41" xfId="111" applyNumberFormat="1" applyFont="1" applyFill="1" applyBorder="1" applyProtection="1">
      <alignment/>
      <protection/>
    </xf>
    <xf numFmtId="209" fontId="34" fillId="0" borderId="27" xfId="111" applyNumberFormat="1" applyFont="1" applyFill="1" applyBorder="1" applyAlignment="1" applyProtection="1">
      <alignment/>
      <protection/>
    </xf>
    <xf numFmtId="4" fontId="34" fillId="0" borderId="48" xfId="111" applyNumberFormat="1" applyFont="1" applyFill="1" applyBorder="1" applyProtection="1">
      <alignment/>
      <protection/>
    </xf>
    <xf numFmtId="191" fontId="34" fillId="0" borderId="0" xfId="111" applyNumberFormat="1" applyFont="1" applyFill="1" applyBorder="1" applyProtection="1">
      <alignment/>
      <protection/>
    </xf>
    <xf numFmtId="0" fontId="34" fillId="0" borderId="39" xfId="111" applyFont="1" applyFill="1" applyBorder="1">
      <alignment/>
      <protection/>
    </xf>
    <xf numFmtId="209" fontId="34" fillId="0" borderId="52" xfId="111" applyNumberFormat="1" applyFont="1" applyFill="1" applyBorder="1" applyAlignment="1" applyProtection="1">
      <alignment/>
      <protection/>
    </xf>
    <xf numFmtId="4" fontId="34" fillId="0" borderId="53" xfId="111" applyNumberFormat="1" applyFont="1" applyFill="1" applyBorder="1" applyProtection="1">
      <alignment/>
      <protection/>
    </xf>
    <xf numFmtId="209" fontId="34" fillId="0" borderId="39" xfId="111" applyNumberFormat="1" applyFont="1" applyFill="1" applyBorder="1" applyProtection="1">
      <alignment/>
      <protection/>
    </xf>
    <xf numFmtId="0" fontId="34" fillId="0" borderId="42" xfId="111" applyFont="1" applyFill="1" applyBorder="1">
      <alignment/>
      <protection/>
    </xf>
    <xf numFmtId="0" fontId="34" fillId="0" borderId="56" xfId="111" applyFont="1" applyFill="1" applyBorder="1">
      <alignment/>
      <protection/>
    </xf>
    <xf numFmtId="0" fontId="34" fillId="0" borderId="49" xfId="111" applyFont="1" applyFill="1" applyBorder="1">
      <alignment/>
      <protection/>
    </xf>
    <xf numFmtId="191" fontId="34" fillId="0" borderId="56" xfId="111" applyNumberFormat="1" applyFont="1" applyFill="1" applyBorder="1" applyProtection="1">
      <alignment/>
      <protection/>
    </xf>
    <xf numFmtId="209" fontId="34" fillId="0" borderId="57" xfId="111" applyNumberFormat="1" applyFont="1" applyFill="1" applyBorder="1" applyProtection="1">
      <alignment/>
      <protection/>
    </xf>
    <xf numFmtId="209" fontId="34" fillId="0" borderId="49" xfId="111" applyNumberFormat="1" applyFont="1" applyFill="1" applyBorder="1" applyAlignment="1" applyProtection="1">
      <alignment/>
      <protection/>
    </xf>
    <xf numFmtId="4" fontId="34" fillId="0" borderId="50" xfId="111" applyNumberFormat="1" applyFont="1" applyFill="1" applyBorder="1" applyProtection="1">
      <alignment/>
      <protection/>
    </xf>
    <xf numFmtId="209" fontId="34" fillId="0" borderId="20" xfId="111" applyNumberFormat="1" applyFont="1" applyFill="1" applyBorder="1" applyProtection="1">
      <alignment/>
      <protection/>
    </xf>
    <xf numFmtId="209" fontId="34" fillId="0" borderId="20" xfId="111" applyNumberFormat="1" applyFont="1" applyFill="1" applyBorder="1" applyAlignment="1" applyProtection="1">
      <alignment horizontal="center"/>
      <protection/>
    </xf>
    <xf numFmtId="209" fontId="34" fillId="0" borderId="58" xfId="111" applyNumberFormat="1" applyFont="1" applyFill="1" applyBorder="1" applyProtection="1">
      <alignment/>
      <protection/>
    </xf>
    <xf numFmtId="0" fontId="33" fillId="0" borderId="0" xfId="111" applyFont="1" applyFill="1" applyBorder="1" applyAlignment="1" applyProtection="1">
      <alignment vertical="center"/>
      <protection/>
    </xf>
    <xf numFmtId="39" fontId="34" fillId="0" borderId="48" xfId="111" applyNumberFormat="1" applyFont="1" applyFill="1" applyBorder="1" applyAlignment="1" applyProtection="1">
      <alignment horizontal="center"/>
      <protection/>
    </xf>
    <xf numFmtId="39" fontId="34" fillId="0" borderId="50" xfId="111" applyNumberFormat="1" applyFont="1" applyFill="1" applyBorder="1" applyAlignment="1" applyProtection="1">
      <alignment horizontal="center"/>
      <protection/>
    </xf>
    <xf numFmtId="209" fontId="34" fillId="0" borderId="52" xfId="111" applyNumberFormat="1" applyFont="1" applyFill="1" applyBorder="1" applyAlignment="1" applyProtection="1">
      <alignment horizontal="center"/>
      <protection/>
    </xf>
    <xf numFmtId="209" fontId="34" fillId="0" borderId="52" xfId="111" applyNumberFormat="1" applyFont="1" applyFill="1" applyBorder="1" applyAlignment="1" applyProtection="1">
      <alignment horizontal="right"/>
      <protection/>
    </xf>
    <xf numFmtId="210" fontId="34" fillId="0" borderId="52" xfId="111" applyNumberFormat="1" applyFont="1" applyFill="1" applyBorder="1" applyProtection="1">
      <alignment/>
      <protection/>
    </xf>
    <xf numFmtId="39" fontId="34" fillId="0" borderId="59" xfId="111" applyNumberFormat="1" applyFont="1" applyFill="1" applyBorder="1" applyProtection="1">
      <alignment/>
      <protection/>
    </xf>
    <xf numFmtId="0" fontId="34" fillId="0" borderId="51" xfId="111" applyFont="1" applyFill="1" applyBorder="1" applyAlignment="1">
      <alignment horizontal="center" vertical="center"/>
      <protection/>
    </xf>
    <xf numFmtId="0" fontId="34" fillId="0" borderId="39" xfId="111" applyFont="1" applyFill="1" applyBorder="1" applyAlignment="1" applyProtection="1">
      <alignment horizontal="center" vertical="center"/>
      <protection/>
    </xf>
    <xf numFmtId="0" fontId="34" fillId="0" borderId="0" xfId="111" applyFont="1" applyFill="1" applyBorder="1" applyAlignment="1" applyProtection="1">
      <alignment horizontal="center" vertical="center"/>
      <protection/>
    </xf>
    <xf numFmtId="0" fontId="34" fillId="0" borderId="52" xfId="111" applyFont="1" applyFill="1" applyBorder="1" applyAlignment="1" applyProtection="1">
      <alignment horizontal="center" vertical="center"/>
      <protection/>
    </xf>
    <xf numFmtId="0" fontId="34" fillId="0" borderId="25" xfId="111" applyFont="1" applyFill="1" applyBorder="1" applyAlignment="1" applyProtection="1">
      <alignment horizontal="center" vertical="center"/>
      <protection/>
    </xf>
    <xf numFmtId="39" fontId="34" fillId="0" borderId="53" xfId="111" applyNumberFormat="1" applyFont="1" applyFill="1" applyBorder="1" applyAlignment="1" applyProtection="1">
      <alignment horizontal="center"/>
      <protection/>
    </xf>
    <xf numFmtId="0" fontId="34" fillId="0" borderId="42" xfId="111" applyFont="1" applyFill="1" applyBorder="1" applyAlignment="1">
      <alignment horizontal="center"/>
      <protection/>
    </xf>
    <xf numFmtId="0" fontId="34" fillId="0" borderId="57" xfId="111" applyFont="1" applyFill="1" applyBorder="1" applyAlignment="1" applyProtection="1">
      <alignment horizontal="left"/>
      <protection/>
    </xf>
    <xf numFmtId="0" fontId="34" fillId="0" borderId="56" xfId="111" applyFont="1" applyFill="1" applyBorder="1" applyAlignment="1" applyProtection="1">
      <alignment wrapText="1"/>
      <protection/>
    </xf>
    <xf numFmtId="0" fontId="34" fillId="0" borderId="49" xfId="111" applyFont="1" applyFill="1" applyBorder="1" applyAlignment="1" applyProtection="1">
      <alignment wrapText="1"/>
      <protection/>
    </xf>
    <xf numFmtId="209" fontId="34" fillId="0" borderId="60" xfId="111" applyNumberFormat="1" applyFont="1" applyFill="1" applyBorder="1" applyAlignment="1" applyProtection="1">
      <alignment horizontal="center"/>
      <protection/>
    </xf>
    <xf numFmtId="209" fontId="34" fillId="0" borderId="60" xfId="111" applyNumberFormat="1" applyFont="1" applyFill="1" applyBorder="1" applyProtection="1">
      <alignment/>
      <protection/>
    </xf>
    <xf numFmtId="211" fontId="34" fillId="0" borderId="60" xfId="111" applyNumberFormat="1" applyFont="1" applyFill="1" applyBorder="1" applyProtection="1">
      <alignment/>
      <protection/>
    </xf>
    <xf numFmtId="39" fontId="34" fillId="0" borderId="61" xfId="111" applyNumberFormat="1" applyFont="1" applyFill="1" applyBorder="1" applyProtection="1">
      <alignment/>
      <protection/>
    </xf>
    <xf numFmtId="0" fontId="34" fillId="0" borderId="20" xfId="111" applyFont="1" applyFill="1" applyBorder="1" applyAlignment="1" applyProtection="1">
      <alignment horizontal="center"/>
      <protection/>
    </xf>
    <xf numFmtId="39" fontId="34" fillId="0" borderId="58" xfId="111" applyNumberFormat="1" applyFont="1" applyFill="1" applyBorder="1" applyAlignment="1" applyProtection="1">
      <alignment horizontal="center"/>
      <protection/>
    </xf>
    <xf numFmtId="0" fontId="34" fillId="0" borderId="60" xfId="111" applyFont="1" applyFill="1" applyBorder="1" applyAlignment="1" applyProtection="1">
      <alignment horizontal="center"/>
      <protection/>
    </xf>
    <xf numFmtId="39" fontId="34" fillId="0" borderId="61" xfId="111" applyNumberFormat="1" applyFont="1" applyFill="1" applyBorder="1" applyAlignment="1" applyProtection="1">
      <alignment horizontal="center"/>
      <protection/>
    </xf>
    <xf numFmtId="0" fontId="34" fillId="0" borderId="25" xfId="111" applyFont="1" applyFill="1" applyBorder="1" applyAlignment="1" applyProtection="1">
      <alignment horizontal="left"/>
      <protection/>
    </xf>
    <xf numFmtId="209" fontId="34" fillId="0" borderId="25" xfId="111" applyNumberFormat="1" applyFont="1" applyFill="1" applyBorder="1" applyProtection="1">
      <alignment/>
      <protection/>
    </xf>
    <xf numFmtId="211" fontId="34" fillId="0" borderId="25" xfId="111" applyNumberFormat="1" applyFont="1" applyFill="1" applyBorder="1" applyProtection="1">
      <alignment/>
      <protection/>
    </xf>
    <xf numFmtId="0" fontId="34" fillId="0" borderId="34" xfId="111" applyFont="1" applyFill="1" applyBorder="1">
      <alignment/>
      <protection/>
    </xf>
    <xf numFmtId="0" fontId="0" fillId="0" borderId="39" xfId="111" applyFill="1" applyBorder="1">
      <alignment/>
      <protection/>
    </xf>
    <xf numFmtId="0" fontId="0" fillId="0" borderId="0" xfId="111" applyFill="1">
      <alignment/>
      <protection/>
    </xf>
    <xf numFmtId="0" fontId="0" fillId="0" borderId="52" xfId="111" applyFill="1" applyBorder="1">
      <alignment/>
      <protection/>
    </xf>
    <xf numFmtId="4" fontId="7" fillId="0" borderId="0" xfId="0" applyNumberFormat="1" applyFont="1" applyFill="1" applyBorder="1" applyAlignment="1">
      <alignment horizontal="left" vertical="center"/>
    </xf>
    <xf numFmtId="0" fontId="1" fillId="0" borderId="53" xfId="0" applyFont="1" applyBorder="1" applyAlignment="1">
      <alignment/>
    </xf>
    <xf numFmtId="0" fontId="0" fillId="0" borderId="62" xfId="0" applyFont="1" applyBorder="1" applyAlignment="1">
      <alignment horizontal="center"/>
    </xf>
    <xf numFmtId="10" fontId="0" fillId="0" borderId="31" xfId="0" applyNumberFormat="1" applyFont="1" applyBorder="1" applyAlignment="1">
      <alignment/>
    </xf>
    <xf numFmtId="10" fontId="11" fillId="0" borderId="63" xfId="0" applyNumberFormat="1" applyFont="1" applyBorder="1" applyAlignment="1">
      <alignment horizontal="right" vertical="center"/>
    </xf>
    <xf numFmtId="4" fontId="1" fillId="52" borderId="58" xfId="0" applyNumberFormat="1" applyFont="1" applyFill="1" applyBorder="1" applyAlignment="1">
      <alignment horizontal="right" vertical="center"/>
    </xf>
    <xf numFmtId="4" fontId="0" fillId="50" borderId="31" xfId="0" applyNumberFormat="1" applyFont="1" applyFill="1" applyBorder="1" applyAlignment="1">
      <alignment horizontal="right" vertical="center"/>
    </xf>
    <xf numFmtId="4" fontId="1" fillId="51" borderId="58" xfId="0" applyNumberFormat="1" applyFont="1" applyFill="1" applyBorder="1" applyAlignment="1">
      <alignment horizontal="right" vertical="center"/>
    </xf>
    <xf numFmtId="4" fontId="1" fillId="0" borderId="64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49" fontId="1" fillId="51" borderId="25" xfId="0" applyNumberFormat="1" applyFont="1" applyFill="1" applyBorder="1" applyAlignment="1">
      <alignment horizontal="left" vertical="center"/>
    </xf>
    <xf numFmtId="49" fontId="0" fillId="50" borderId="40" xfId="0" applyNumberFormat="1" applyFont="1" applyFill="1" applyBorder="1" applyAlignment="1">
      <alignment horizontal="left" vertical="center" wrapText="1"/>
    </xf>
    <xf numFmtId="49" fontId="0" fillId="50" borderId="47" xfId="0" applyNumberFormat="1" applyFont="1" applyFill="1" applyBorder="1" applyAlignment="1">
      <alignment horizontal="left" vertical="center" wrapText="1"/>
    </xf>
    <xf numFmtId="49" fontId="0" fillId="50" borderId="26" xfId="0" applyNumberFormat="1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0" fillId="0" borderId="0" xfId="114" applyFont="1" applyFill="1" applyBorder="1" applyAlignment="1">
      <alignment horizontal="left" vertical="justify" wrapText="1"/>
      <protection/>
    </xf>
    <xf numFmtId="0" fontId="0" fillId="0" borderId="0" xfId="114" applyFill="1" applyBorder="1" applyAlignment="1">
      <alignment horizontal="left" vertical="justify" wrapText="1"/>
      <protection/>
    </xf>
    <xf numFmtId="0" fontId="1" fillId="0" borderId="71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0" fillId="0" borderId="0" xfId="114" applyFont="1" applyBorder="1" applyAlignment="1">
      <alignment horizontal="left" vertical="justify"/>
      <protection/>
    </xf>
    <xf numFmtId="0" fontId="13" fillId="0" borderId="70" xfId="0" applyFont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left" vertical="center" wrapText="1"/>
    </xf>
    <xf numFmtId="4" fontId="14" fillId="0" borderId="7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4" fontId="16" fillId="0" borderId="45" xfId="0" applyNumberFormat="1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33" fillId="0" borderId="54" xfId="111" applyFont="1" applyFill="1" applyBorder="1" applyAlignment="1" applyProtection="1">
      <alignment vertical="center"/>
      <protection/>
    </xf>
    <xf numFmtId="0" fontId="33" fillId="0" borderId="23" xfId="111" applyFont="1" applyFill="1" applyBorder="1" applyAlignment="1" applyProtection="1">
      <alignment vertical="center"/>
      <protection/>
    </xf>
    <xf numFmtId="0" fontId="33" fillId="0" borderId="55" xfId="111" applyFont="1" applyFill="1" applyBorder="1" applyAlignment="1" applyProtection="1">
      <alignment vertical="center"/>
      <protection/>
    </xf>
    <xf numFmtId="0" fontId="33" fillId="0" borderId="56" xfId="111" applyFont="1" applyFill="1" applyBorder="1" applyAlignment="1" applyProtection="1">
      <alignment vertical="center"/>
      <protection/>
    </xf>
    <xf numFmtId="0" fontId="33" fillId="0" borderId="23" xfId="111" applyFont="1" applyFill="1" applyBorder="1" applyAlignment="1" applyProtection="1">
      <alignment horizontal="center" vertical="center"/>
      <protection/>
    </xf>
    <xf numFmtId="0" fontId="33" fillId="0" borderId="56" xfId="111" applyFont="1" applyFill="1" applyBorder="1" applyAlignment="1" applyProtection="1">
      <alignment horizontal="center" vertical="center"/>
      <protection/>
    </xf>
    <xf numFmtId="39" fontId="33" fillId="0" borderId="48" xfId="111" applyNumberFormat="1" applyFont="1" applyFill="1" applyBorder="1" applyAlignment="1" applyProtection="1">
      <alignment vertical="center"/>
      <protection/>
    </xf>
    <xf numFmtId="39" fontId="33" fillId="0" borderId="50" xfId="111" applyNumberFormat="1" applyFont="1" applyFill="1" applyBorder="1" applyAlignment="1" applyProtection="1">
      <alignment vertical="center"/>
      <protection/>
    </xf>
    <xf numFmtId="39" fontId="34" fillId="0" borderId="48" xfId="111" applyNumberFormat="1" applyFont="1" applyFill="1" applyBorder="1" applyAlignment="1" applyProtection="1">
      <alignment vertical="center"/>
      <protection/>
    </xf>
    <xf numFmtId="39" fontId="34" fillId="0" borderId="50" xfId="111" applyNumberFormat="1" applyFont="1" applyFill="1" applyBorder="1" applyAlignment="1" applyProtection="1">
      <alignment vertical="center"/>
      <protection/>
    </xf>
    <xf numFmtId="39" fontId="33" fillId="0" borderId="48" xfId="111" applyNumberFormat="1" applyFont="1" applyFill="1" applyBorder="1" applyAlignment="1" applyProtection="1">
      <alignment horizontal="right" vertical="center"/>
      <protection/>
    </xf>
    <xf numFmtId="39" fontId="33" fillId="0" borderId="50" xfId="111" applyNumberFormat="1" applyFont="1" applyFill="1" applyBorder="1" applyAlignment="1" applyProtection="1">
      <alignment horizontal="right" vertical="center"/>
      <protection/>
    </xf>
    <xf numFmtId="0" fontId="34" fillId="0" borderId="32" xfId="111" applyFont="1" applyFill="1" applyBorder="1" applyAlignment="1">
      <alignment horizontal="center" vertical="center"/>
      <protection/>
    </xf>
    <xf numFmtId="0" fontId="34" fillId="0" borderId="42" xfId="111" applyFont="1" applyFill="1" applyBorder="1" applyAlignment="1">
      <alignment horizontal="center" vertical="center"/>
      <protection/>
    </xf>
    <xf numFmtId="0" fontId="34" fillId="0" borderId="20" xfId="111" applyFont="1" applyFill="1" applyBorder="1" applyAlignment="1" applyProtection="1">
      <alignment horizontal="center" vertical="center"/>
      <protection/>
    </xf>
    <xf numFmtId="0" fontId="34" fillId="0" borderId="60" xfId="111" applyFont="1" applyFill="1" applyBorder="1" applyAlignment="1" applyProtection="1">
      <alignment horizontal="center" vertical="center"/>
      <protection/>
    </xf>
    <xf numFmtId="0" fontId="34" fillId="0" borderId="41" xfId="111" applyFont="1" applyFill="1" applyBorder="1" applyAlignment="1" applyProtection="1">
      <alignment horizontal="center" vertical="center"/>
      <protection/>
    </xf>
    <xf numFmtId="0" fontId="34" fillId="0" borderId="23" xfId="111" applyFont="1" applyFill="1" applyBorder="1" applyAlignment="1" applyProtection="1">
      <alignment horizontal="center" vertical="center"/>
      <protection/>
    </xf>
    <xf numFmtId="0" fontId="34" fillId="0" borderId="27" xfId="111" applyFont="1" applyFill="1" applyBorder="1" applyAlignment="1" applyProtection="1">
      <alignment horizontal="center" vertical="center"/>
      <protection/>
    </xf>
    <xf numFmtId="0" fontId="34" fillId="0" borderId="57" xfId="111" applyFont="1" applyFill="1" applyBorder="1" applyAlignment="1" applyProtection="1">
      <alignment horizontal="center" vertical="center"/>
      <protection/>
    </xf>
    <xf numFmtId="0" fontId="34" fillId="0" borderId="56" xfId="111" applyFont="1" applyFill="1" applyBorder="1" applyAlignment="1" applyProtection="1">
      <alignment horizontal="center" vertical="center"/>
      <protection/>
    </xf>
    <xf numFmtId="0" fontId="34" fillId="0" borderId="49" xfId="111" applyFont="1" applyFill="1" applyBorder="1" applyAlignment="1" applyProtection="1">
      <alignment horizontal="center" vertical="center"/>
      <protection/>
    </xf>
    <xf numFmtId="0" fontId="33" fillId="0" borderId="54" xfId="111" applyFont="1" applyFill="1" applyBorder="1" applyAlignment="1" applyProtection="1">
      <alignment horizontal="center" vertical="center"/>
      <protection/>
    </xf>
    <xf numFmtId="0" fontId="33" fillId="0" borderId="55" xfId="111" applyFont="1" applyFill="1" applyBorder="1" applyAlignment="1" applyProtection="1">
      <alignment horizontal="center" vertical="center"/>
      <protection/>
    </xf>
    <xf numFmtId="0" fontId="33" fillId="0" borderId="54" xfId="111" applyFont="1" applyFill="1" applyBorder="1" applyAlignment="1" applyProtection="1">
      <alignment horizontal="left" vertical="center"/>
      <protection/>
    </xf>
    <xf numFmtId="0" fontId="33" fillId="0" borderId="23" xfId="111" applyFont="1" applyFill="1" applyBorder="1" applyAlignment="1" applyProtection="1">
      <alignment horizontal="left" vertical="center"/>
      <protection/>
    </xf>
    <xf numFmtId="0" fontId="33" fillId="0" borderId="55" xfId="111" applyFont="1" applyFill="1" applyBorder="1" applyAlignment="1" applyProtection="1">
      <alignment horizontal="left" vertical="center"/>
      <protection/>
    </xf>
    <xf numFmtId="0" fontId="33" fillId="0" borderId="56" xfId="111" applyFont="1" applyFill="1" applyBorder="1" applyAlignment="1" applyProtection="1">
      <alignment horizontal="left" vertical="center"/>
      <protection/>
    </xf>
    <xf numFmtId="0" fontId="34" fillId="0" borderId="40" xfId="111" applyFont="1" applyFill="1" applyBorder="1" applyAlignment="1">
      <alignment horizontal="left"/>
      <protection/>
    </xf>
    <xf numFmtId="0" fontId="34" fillId="0" borderId="26" xfId="111" applyFont="1" applyFill="1" applyBorder="1" applyAlignment="1">
      <alignment horizontal="left"/>
      <protection/>
    </xf>
    <xf numFmtId="209" fontId="34" fillId="0" borderId="48" xfId="111" applyNumberFormat="1" applyFont="1" applyFill="1" applyBorder="1" applyAlignment="1" applyProtection="1">
      <alignment vertical="center"/>
      <protection/>
    </xf>
    <xf numFmtId="209" fontId="34" fillId="0" borderId="50" xfId="111" applyNumberFormat="1" applyFont="1" applyFill="1" applyBorder="1" applyAlignment="1" applyProtection="1">
      <alignment vertical="center"/>
      <protection/>
    </xf>
    <xf numFmtId="0" fontId="34" fillId="0" borderId="23" xfId="111" applyFont="1" applyFill="1" applyBorder="1" applyAlignment="1">
      <alignment vertical="center"/>
      <protection/>
    </xf>
    <xf numFmtId="0" fontId="34" fillId="0" borderId="56" xfId="111" applyFont="1" applyFill="1" applyBorder="1" applyAlignment="1">
      <alignment vertical="center"/>
      <protection/>
    </xf>
    <xf numFmtId="4" fontId="34" fillId="0" borderId="48" xfId="111" applyNumberFormat="1" applyFont="1" applyFill="1" applyBorder="1" applyAlignment="1" applyProtection="1">
      <alignment vertical="center"/>
      <protection/>
    </xf>
    <xf numFmtId="4" fontId="34" fillId="0" borderId="50" xfId="111" applyNumberFormat="1" applyFont="1" applyFill="1" applyBorder="1" applyAlignment="1" applyProtection="1">
      <alignment vertical="center"/>
      <protection/>
    </xf>
    <xf numFmtId="0" fontId="34" fillId="0" borderId="58" xfId="111" applyFont="1" applyFill="1" applyBorder="1" applyAlignment="1" applyProtection="1">
      <alignment horizontal="center" vertical="center"/>
      <protection/>
    </xf>
    <xf numFmtId="0" fontId="34" fillId="0" borderId="61" xfId="11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/>
    </xf>
    <xf numFmtId="2" fontId="34" fillId="0" borderId="48" xfId="111" applyNumberFormat="1" applyFont="1" applyFill="1" applyBorder="1" applyAlignment="1">
      <alignment vertical="center"/>
      <protection/>
    </xf>
    <xf numFmtId="2" fontId="34" fillId="0" borderId="50" xfId="111" applyNumberFormat="1" applyFont="1" applyFill="1" applyBorder="1" applyAlignment="1">
      <alignment vertical="center"/>
      <protection/>
    </xf>
    <xf numFmtId="0" fontId="33" fillId="0" borderId="44" xfId="111" applyFont="1" applyFill="1" applyBorder="1" applyAlignment="1" applyProtection="1" quotePrefix="1">
      <alignment horizontal="left"/>
      <protection/>
    </xf>
    <xf numFmtId="0" fontId="33" fillId="0" borderId="45" xfId="111" applyFont="1" applyFill="1" applyBorder="1" applyAlignment="1" applyProtection="1" quotePrefix="1">
      <alignment horizontal="left"/>
      <protection/>
    </xf>
    <xf numFmtId="0" fontId="33" fillId="0" borderId="45" xfId="111" applyFont="1" applyFill="1" applyBorder="1" applyAlignment="1" applyProtection="1">
      <alignment horizontal="left" vertical="center" wrapText="1"/>
      <protection/>
    </xf>
    <xf numFmtId="0" fontId="33" fillId="0" borderId="56" xfId="111" applyFont="1" applyFill="1" applyBorder="1" applyAlignment="1" applyProtection="1">
      <alignment horizontal="left" vertical="center" wrapText="1"/>
      <protection/>
    </xf>
    <xf numFmtId="0" fontId="33" fillId="0" borderId="46" xfId="111" applyFont="1" applyFill="1" applyBorder="1" applyAlignment="1" applyProtection="1">
      <alignment horizontal="center" vertical="center" wrapText="1"/>
      <protection/>
    </xf>
    <xf numFmtId="0" fontId="33" fillId="0" borderId="50" xfId="111" applyFont="1" applyFill="1" applyBorder="1" applyAlignment="1" applyProtection="1">
      <alignment horizontal="center" vertical="center" wrapText="1"/>
      <protection/>
    </xf>
    <xf numFmtId="0" fontId="33" fillId="0" borderId="55" xfId="111" applyFont="1" applyFill="1" applyBorder="1" applyAlignment="1">
      <alignment horizontal="left"/>
      <protection/>
    </xf>
    <xf numFmtId="0" fontId="33" fillId="0" borderId="56" xfId="111" applyFont="1" applyFill="1" applyBorder="1" applyAlignment="1">
      <alignment horizontal="left"/>
      <protection/>
    </xf>
    <xf numFmtId="0" fontId="34" fillId="0" borderId="20" xfId="111" applyFont="1" applyFill="1" applyBorder="1" applyAlignment="1">
      <alignment horizontal="center" vertical="center"/>
      <protection/>
    </xf>
    <xf numFmtId="0" fontId="34" fillId="0" borderId="60" xfId="111" applyFont="1" applyFill="1" applyBorder="1" applyAlignment="1">
      <alignment horizontal="center" vertical="center"/>
      <protection/>
    </xf>
  </cellXfs>
  <cellStyles count="1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2" xfId="58"/>
    <cellStyle name="60% - Ênfase3" xfId="59"/>
    <cellStyle name="60% - Ênfase4" xfId="60"/>
    <cellStyle name="60% - Ênfase5" xfId="61"/>
    <cellStyle name="60% - Ênfas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om" xfId="70"/>
    <cellStyle name="Calculation" xfId="71"/>
    <cellStyle name="Cálculo" xfId="72"/>
    <cellStyle name="Célula de Verificação" xfId="73"/>
    <cellStyle name="Célula Vinculada" xfId="74"/>
    <cellStyle name="Check Cell" xfId="75"/>
    <cellStyle name="Ênfase1" xfId="76"/>
    <cellStyle name="Ênfase2" xfId="77"/>
    <cellStyle name="Ênfase3" xfId="78"/>
    <cellStyle name="Ênfase4" xfId="79"/>
    <cellStyle name="Ênfase5" xfId="80"/>
    <cellStyle name="Ênfase6" xfId="81"/>
    <cellStyle name="Entrada" xfId="82"/>
    <cellStyle name="Excel Built-in Norma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Followed Hyperlink" xfId="91"/>
    <cellStyle name="Incorreto" xfId="92"/>
    <cellStyle name="Input" xfId="93"/>
    <cellStyle name="Linked Cell" xfId="94"/>
    <cellStyle name="Currency" xfId="95"/>
    <cellStyle name="Currency [0]" xfId="96"/>
    <cellStyle name="Moeda 2" xfId="97"/>
    <cellStyle name="Neutra" xfId="98"/>
    <cellStyle name="Neutral" xfId="99"/>
    <cellStyle name="Normal 10 2" xfId="100"/>
    <cellStyle name="Normal 11 2" xfId="101"/>
    <cellStyle name="Normal 12 2" xfId="102"/>
    <cellStyle name="Normal 13 2" xfId="103"/>
    <cellStyle name="Normal 14 2" xfId="104"/>
    <cellStyle name="Normal 15 2" xfId="105"/>
    <cellStyle name="Normal 16 2" xfId="106"/>
    <cellStyle name="Normal 17 2" xfId="107"/>
    <cellStyle name="Normal 18 2" xfId="108"/>
    <cellStyle name="Normal 2" xfId="109"/>
    <cellStyle name="Normal 2 2" xfId="110"/>
    <cellStyle name="Normal 2 2 2" xfId="111"/>
    <cellStyle name="Normal 2 3" xfId="112"/>
    <cellStyle name="Normal 2 4" xfId="113"/>
    <cellStyle name="Normal 3" xfId="114"/>
    <cellStyle name="Normal 3 2" xfId="115"/>
    <cellStyle name="Normal 3 3" xfId="116"/>
    <cellStyle name="Normal 3 4" xfId="117"/>
    <cellStyle name="Normal 3 5" xfId="118"/>
    <cellStyle name="Normal 3 6" xfId="119"/>
    <cellStyle name="Normal 3 7" xfId="120"/>
    <cellStyle name="Normal 3_ORÇAMENTO-br 101_2A" xfId="121"/>
    <cellStyle name="Normal 4" xfId="122"/>
    <cellStyle name="Normal 4 2" xfId="123"/>
    <cellStyle name="Normal 5" xfId="124"/>
    <cellStyle name="Normal 6" xfId="125"/>
    <cellStyle name="Normal 7" xfId="126"/>
    <cellStyle name="Normal 78" xfId="127"/>
    <cellStyle name="Normal 79" xfId="128"/>
    <cellStyle name="Normal 8" xfId="129"/>
    <cellStyle name="Normal 80" xfId="130"/>
    <cellStyle name="Normal 81" xfId="131"/>
    <cellStyle name="Normal 82" xfId="132"/>
    <cellStyle name="Normal 83" xfId="133"/>
    <cellStyle name="Normal 84" xfId="134"/>
    <cellStyle name="Normal 85" xfId="135"/>
    <cellStyle name="Normal 86" xfId="136"/>
    <cellStyle name="Normal 87" xfId="137"/>
    <cellStyle name="Normal 88" xfId="138"/>
    <cellStyle name="Normal 89" xfId="139"/>
    <cellStyle name="Normal 9 2" xfId="140"/>
    <cellStyle name="Normal 90" xfId="141"/>
    <cellStyle name="Normal 91" xfId="142"/>
    <cellStyle name="Normal 92" xfId="143"/>
    <cellStyle name="Normal 93" xfId="144"/>
    <cellStyle name="Normal 94" xfId="145"/>
    <cellStyle name="Normal 95" xfId="146"/>
    <cellStyle name="Normal 96" xfId="147"/>
    <cellStyle name="Normal 97" xfId="148"/>
    <cellStyle name="Normal 98" xfId="149"/>
    <cellStyle name="Normal 99" xfId="150"/>
    <cellStyle name="Nota" xfId="151"/>
    <cellStyle name="Note" xfId="152"/>
    <cellStyle name="Output" xfId="153"/>
    <cellStyle name="Percent" xfId="154"/>
    <cellStyle name="Porcentagem 2" xfId="155"/>
    <cellStyle name="Saída" xfId="156"/>
    <cellStyle name="Comma [0]" xfId="157"/>
    <cellStyle name="Separador de milhares 2" xfId="158"/>
    <cellStyle name="Separador de milhares 2 2" xfId="159"/>
    <cellStyle name="Separador de milhares 2 3" xfId="160"/>
    <cellStyle name="Separador de milhares 3" xfId="161"/>
    <cellStyle name="Separador de milhares 3 2" xfId="162"/>
    <cellStyle name="Texto de Aviso" xfId="163"/>
    <cellStyle name="Texto Explicativo" xfId="164"/>
    <cellStyle name="Title" xfId="165"/>
    <cellStyle name="Título" xfId="166"/>
    <cellStyle name="Título 1" xfId="167"/>
    <cellStyle name="Título 2" xfId="168"/>
    <cellStyle name="Título 3" xfId="169"/>
    <cellStyle name="Título 4" xfId="170"/>
    <cellStyle name="Total" xfId="171"/>
    <cellStyle name="Comma" xfId="172"/>
    <cellStyle name="Vírgula 2" xfId="173"/>
    <cellStyle name="Warning Text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142875</xdr:rowOff>
    </xdr:from>
    <xdr:to>
      <xdr:col>0</xdr:col>
      <xdr:colOff>733425</xdr:colOff>
      <xdr:row>4</xdr:row>
      <xdr:rowOff>85725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152400</xdr:colOff>
      <xdr:row>2</xdr:row>
      <xdr:rowOff>152400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7"/>
  <sheetViews>
    <sheetView showZeros="0" view="pageBreakPreview" zoomScaleNormal="90" zoomScaleSheetLayoutView="100" workbookViewId="0" topLeftCell="A1">
      <selection activeCell="D68" sqref="D68:G68"/>
    </sheetView>
  </sheetViews>
  <sheetFormatPr defaultColWidth="11.421875" defaultRowHeight="12.75"/>
  <cols>
    <col min="1" max="1" width="11.421875" style="55" customWidth="1"/>
    <col min="2" max="2" width="11.28125" style="41" customWidth="1"/>
    <col min="3" max="3" width="10.421875" style="41" customWidth="1"/>
    <col min="4" max="4" width="10.7109375" style="60" customWidth="1"/>
    <col min="5" max="5" width="13.00390625" style="61" customWidth="1"/>
    <col min="6" max="6" width="10.7109375" style="61" customWidth="1"/>
    <col min="7" max="7" width="46.421875" style="61" customWidth="1"/>
    <col min="8" max="8" width="6.28125" style="39" customWidth="1"/>
    <col min="9" max="9" width="9.7109375" style="62" customWidth="1"/>
    <col min="10" max="10" width="12.28125" style="63" customWidth="1"/>
    <col min="11" max="11" width="14.57421875" style="59" customWidth="1"/>
    <col min="12" max="17" width="11.421875" style="1" customWidth="1"/>
    <col min="18" max="18" width="6.57421875" style="1" customWidth="1"/>
    <col min="19" max="19" width="11.421875" style="1" customWidth="1"/>
    <col min="20" max="20" width="4.7109375" style="1" customWidth="1"/>
    <col min="21" max="16384" width="11.421875" style="1" customWidth="1"/>
  </cols>
  <sheetData>
    <row r="1" spans="1:64" s="7" customFormat="1" ht="22.5" customHeight="1" thickBot="1">
      <c r="A1" s="246" t="s">
        <v>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4"/>
      <c r="M1" s="3"/>
      <c r="N1" s="2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s="7" customFormat="1" ht="25.5" customHeight="1" thickBot="1">
      <c r="A2" s="243"/>
      <c r="B2" s="243" t="s">
        <v>27</v>
      </c>
      <c r="C2" s="243"/>
      <c r="D2" s="243"/>
      <c r="E2" s="247" t="s">
        <v>161</v>
      </c>
      <c r="F2" s="247"/>
      <c r="G2" s="247"/>
      <c r="H2" s="247"/>
      <c r="I2" s="247"/>
      <c r="J2" s="247"/>
      <c r="K2" s="247"/>
      <c r="L2" s="8"/>
      <c r="M2" s="3"/>
      <c r="N2" s="2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s="7" customFormat="1" ht="18" customHeight="1" thickBot="1">
      <c r="A3" s="243"/>
      <c r="B3" s="243"/>
      <c r="C3" s="243"/>
      <c r="D3" s="243"/>
      <c r="E3" s="247" t="s">
        <v>162</v>
      </c>
      <c r="F3" s="247"/>
      <c r="G3" s="247"/>
      <c r="H3" s="247"/>
      <c r="I3" s="247"/>
      <c r="J3" s="247"/>
      <c r="K3" s="247"/>
      <c r="L3" s="9"/>
      <c r="M3" s="3"/>
      <c r="N3" s="2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4.25" customHeight="1" thickBot="1">
      <c r="A4" s="243"/>
      <c r="B4" s="244" t="s">
        <v>9</v>
      </c>
      <c r="C4" s="244"/>
      <c r="D4" s="244"/>
      <c r="E4" s="238" t="s">
        <v>278</v>
      </c>
      <c r="F4" s="238"/>
      <c r="G4" s="238"/>
      <c r="H4" s="238"/>
      <c r="I4" s="238"/>
      <c r="J4" s="242" t="s">
        <v>54</v>
      </c>
      <c r="K4" s="248">
        <f>K69</f>
        <v>3798921.1313920002</v>
      </c>
      <c r="L4" s="10"/>
      <c r="M4" s="3"/>
      <c r="N4" s="2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3.5" customHeight="1" thickBot="1">
      <c r="A5" s="243"/>
      <c r="B5" s="244"/>
      <c r="C5" s="244"/>
      <c r="D5" s="244"/>
      <c r="E5" s="238"/>
      <c r="F5" s="238"/>
      <c r="G5" s="238"/>
      <c r="H5" s="238"/>
      <c r="I5" s="238"/>
      <c r="J5" s="242"/>
      <c r="K5" s="248"/>
      <c r="L5" s="11"/>
      <c r="M5" s="3"/>
      <c r="N5" s="2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5" customHeight="1">
      <c r="A6" s="221" t="s">
        <v>11</v>
      </c>
      <c r="B6" s="217" t="s">
        <v>53</v>
      </c>
      <c r="C6" s="217" t="s">
        <v>47</v>
      </c>
      <c r="D6" s="226" t="s">
        <v>30</v>
      </c>
      <c r="E6" s="227"/>
      <c r="F6" s="227"/>
      <c r="G6" s="217"/>
      <c r="H6" s="230" t="s">
        <v>51</v>
      </c>
      <c r="I6" s="230" t="s">
        <v>13</v>
      </c>
      <c r="J6" s="232" t="s">
        <v>50</v>
      </c>
      <c r="K6" s="224" t="s">
        <v>10</v>
      </c>
      <c r="L6" s="2"/>
      <c r="M6" s="3"/>
      <c r="N6" s="2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5" customHeight="1" thickBot="1">
      <c r="A7" s="222"/>
      <c r="B7" s="218"/>
      <c r="C7" s="218"/>
      <c r="D7" s="228"/>
      <c r="E7" s="229"/>
      <c r="F7" s="229"/>
      <c r="G7" s="218"/>
      <c r="H7" s="231"/>
      <c r="I7" s="231"/>
      <c r="J7" s="233"/>
      <c r="K7" s="225"/>
      <c r="L7" s="12"/>
      <c r="M7" s="13"/>
      <c r="N7" s="2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17" s="14" customFormat="1" ht="14.25" customHeight="1">
      <c r="A8" s="79" t="s">
        <v>20</v>
      </c>
      <c r="B8" s="47"/>
      <c r="C8" s="48"/>
      <c r="D8" s="234" t="s">
        <v>190</v>
      </c>
      <c r="E8" s="234"/>
      <c r="F8" s="234"/>
      <c r="G8" s="234"/>
      <c r="H8" s="44"/>
      <c r="I8" s="49"/>
      <c r="J8" s="95"/>
      <c r="K8" s="213">
        <f>K9</f>
        <v>137889.725392</v>
      </c>
      <c r="L8" s="2"/>
      <c r="O8" s="17"/>
      <c r="Q8" s="16"/>
    </row>
    <row r="9" spans="1:17" s="14" customFormat="1" ht="12.75">
      <c r="A9" s="80" t="s">
        <v>21</v>
      </c>
      <c r="B9" s="46" t="s">
        <v>192</v>
      </c>
      <c r="C9" s="96"/>
      <c r="D9" s="219" t="s">
        <v>191</v>
      </c>
      <c r="E9" s="219"/>
      <c r="F9" s="219"/>
      <c r="G9" s="219"/>
      <c r="H9" s="37" t="s">
        <v>66</v>
      </c>
      <c r="I9" s="51">
        <v>8</v>
      </c>
      <c r="J9" s="51">
        <f>'Administração LIS STO EDUARDO'!H51</f>
        <v>17236.214423999998</v>
      </c>
      <c r="K9" s="214">
        <f>I9*J9+0.01</f>
        <v>137889.725392</v>
      </c>
      <c r="L9" s="2"/>
      <c r="O9" s="17"/>
      <c r="Q9" s="16"/>
    </row>
    <row r="10" spans="1:64" s="40" customFormat="1" ht="14.25" customHeight="1">
      <c r="A10" s="79" t="s">
        <v>23</v>
      </c>
      <c r="B10" s="47"/>
      <c r="C10" s="48"/>
      <c r="D10" s="234" t="s">
        <v>0</v>
      </c>
      <c r="E10" s="234"/>
      <c r="F10" s="234"/>
      <c r="G10" s="234"/>
      <c r="H10" s="44"/>
      <c r="I10" s="49"/>
      <c r="J10" s="50"/>
      <c r="K10" s="215">
        <f>SUM(K11:K11)</f>
        <v>15801.6</v>
      </c>
      <c r="L10" s="2"/>
      <c r="M10" s="14"/>
      <c r="N10" s="14"/>
      <c r="O10" s="15"/>
      <c r="P10" s="14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17" s="14" customFormat="1" ht="25.5" customHeight="1">
      <c r="A11" s="80" t="s">
        <v>1</v>
      </c>
      <c r="B11" s="45" t="s">
        <v>83</v>
      </c>
      <c r="C11" s="36" t="s">
        <v>189</v>
      </c>
      <c r="D11" s="219" t="s">
        <v>277</v>
      </c>
      <c r="E11" s="223"/>
      <c r="F11" s="223"/>
      <c r="G11" s="223"/>
      <c r="H11" s="37" t="s">
        <v>14</v>
      </c>
      <c r="I11" s="51">
        <v>960</v>
      </c>
      <c r="J11" s="51">
        <v>16.46</v>
      </c>
      <c r="K11" s="214">
        <f>I11*J11</f>
        <v>15801.6</v>
      </c>
      <c r="L11" s="2"/>
      <c r="O11" s="17"/>
      <c r="Q11" s="16"/>
    </row>
    <row r="12" spans="1:17" s="14" customFormat="1" ht="14.25" customHeight="1">
      <c r="A12" s="79" t="s">
        <v>25</v>
      </c>
      <c r="B12" s="47"/>
      <c r="C12" s="48"/>
      <c r="D12" s="234" t="s">
        <v>22</v>
      </c>
      <c r="E12" s="234"/>
      <c r="F12" s="234"/>
      <c r="G12" s="234"/>
      <c r="H12" s="44"/>
      <c r="I12" s="49"/>
      <c r="J12" s="95"/>
      <c r="K12" s="215">
        <f>SUM(K13:K22)</f>
        <v>67889.563</v>
      </c>
      <c r="L12" s="2"/>
      <c r="O12" s="17"/>
      <c r="Q12" s="16"/>
    </row>
    <row r="13" spans="1:17" s="14" customFormat="1" ht="12.75">
      <c r="A13" s="80" t="s">
        <v>2</v>
      </c>
      <c r="B13" s="46" t="s">
        <v>48</v>
      </c>
      <c r="C13" s="96" t="s">
        <v>176</v>
      </c>
      <c r="D13" s="219" t="s">
        <v>177</v>
      </c>
      <c r="E13" s="219"/>
      <c r="F13" s="219"/>
      <c r="G13" s="219"/>
      <c r="H13" s="37" t="s">
        <v>14</v>
      </c>
      <c r="I13" s="51">
        <v>112</v>
      </c>
      <c r="J13" s="51">
        <v>130.69</v>
      </c>
      <c r="K13" s="214">
        <f>I13*J13</f>
        <v>14637.279999999999</v>
      </c>
      <c r="L13" s="2"/>
      <c r="O13" s="17"/>
      <c r="Q13" s="16"/>
    </row>
    <row r="14" spans="1:17" s="14" customFormat="1" ht="14.25" customHeight="1">
      <c r="A14" s="80" t="s">
        <v>56</v>
      </c>
      <c r="B14" s="45" t="s">
        <v>83</v>
      </c>
      <c r="C14" s="96" t="s">
        <v>150</v>
      </c>
      <c r="D14" s="219" t="s">
        <v>151</v>
      </c>
      <c r="E14" s="219"/>
      <c r="F14" s="219"/>
      <c r="G14" s="219"/>
      <c r="H14" s="37" t="s">
        <v>17</v>
      </c>
      <c r="I14" s="51">
        <v>18</v>
      </c>
      <c r="J14" s="51">
        <v>179.83</v>
      </c>
      <c r="K14" s="214">
        <f>I14*J14</f>
        <v>3236.94</v>
      </c>
      <c r="L14" s="2"/>
      <c r="N14" s="18"/>
      <c r="O14" s="15"/>
      <c r="Q14" s="16"/>
    </row>
    <row r="15" spans="1:17" s="14" customFormat="1" ht="36.75" customHeight="1">
      <c r="A15" s="80" t="s">
        <v>81</v>
      </c>
      <c r="B15" s="45" t="s">
        <v>48</v>
      </c>
      <c r="C15" s="36" t="s">
        <v>70</v>
      </c>
      <c r="D15" s="219" t="s">
        <v>67</v>
      </c>
      <c r="E15" s="219"/>
      <c r="F15" s="219"/>
      <c r="G15" s="219"/>
      <c r="H15" s="37" t="s">
        <v>17</v>
      </c>
      <c r="I15" s="51">
        <v>14.5</v>
      </c>
      <c r="J15" s="51">
        <v>577.02</v>
      </c>
      <c r="K15" s="214">
        <f aca="true" t="shared" si="0" ref="K15:K22">I15*J15</f>
        <v>8366.789999999999</v>
      </c>
      <c r="L15" s="2"/>
      <c r="O15" s="17"/>
      <c r="Q15" s="16"/>
    </row>
    <row r="16" spans="1:17" s="14" customFormat="1" ht="39.75" customHeight="1">
      <c r="A16" s="80" t="s">
        <v>89</v>
      </c>
      <c r="B16" s="45" t="s">
        <v>48</v>
      </c>
      <c r="C16" s="36" t="s">
        <v>71</v>
      </c>
      <c r="D16" s="219" t="s">
        <v>68</v>
      </c>
      <c r="E16" s="219"/>
      <c r="F16" s="219"/>
      <c r="G16" s="219"/>
      <c r="H16" s="37" t="s">
        <v>17</v>
      </c>
      <c r="I16" s="51">
        <v>10.9</v>
      </c>
      <c r="J16" s="51">
        <v>399.87</v>
      </c>
      <c r="K16" s="214">
        <f>I16*J16</f>
        <v>4358.5830000000005</v>
      </c>
      <c r="L16" s="2"/>
      <c r="O16" s="17"/>
      <c r="Q16" s="16"/>
    </row>
    <row r="17" spans="1:17" s="14" customFormat="1" ht="36.75" customHeight="1">
      <c r="A17" s="80" t="s">
        <v>143</v>
      </c>
      <c r="B17" s="45" t="s">
        <v>48</v>
      </c>
      <c r="C17" s="36" t="s">
        <v>72</v>
      </c>
      <c r="D17" s="219" t="s">
        <v>69</v>
      </c>
      <c r="E17" s="219"/>
      <c r="F17" s="219"/>
      <c r="G17" s="219"/>
      <c r="H17" s="37" t="s">
        <v>17</v>
      </c>
      <c r="I17" s="51">
        <v>20</v>
      </c>
      <c r="J17" s="51">
        <v>363.64</v>
      </c>
      <c r="K17" s="214">
        <f>I17*J17</f>
        <v>7272.799999999999</v>
      </c>
      <c r="L17" s="2"/>
      <c r="N17" s="18"/>
      <c r="O17" s="15"/>
      <c r="Q17" s="16"/>
    </row>
    <row r="18" spans="1:17" s="14" customFormat="1" ht="39.75" customHeight="1">
      <c r="A18" s="80" t="s">
        <v>147</v>
      </c>
      <c r="B18" s="45" t="s">
        <v>48</v>
      </c>
      <c r="C18" s="36" t="s">
        <v>74</v>
      </c>
      <c r="D18" s="219" t="s">
        <v>73</v>
      </c>
      <c r="E18" s="219"/>
      <c r="F18" s="219"/>
      <c r="G18" s="219"/>
      <c r="H18" s="37" t="s">
        <v>15</v>
      </c>
      <c r="I18" s="51">
        <v>1</v>
      </c>
      <c r="J18" s="51">
        <v>11107.01</v>
      </c>
      <c r="K18" s="214">
        <f t="shared" si="0"/>
        <v>11107.01</v>
      </c>
      <c r="L18" s="2"/>
      <c r="O18" s="17"/>
      <c r="Q18" s="16"/>
    </row>
    <row r="19" spans="1:17" s="14" customFormat="1" ht="27" customHeight="1">
      <c r="A19" s="80" t="s">
        <v>224</v>
      </c>
      <c r="B19" s="45" t="s">
        <v>48</v>
      </c>
      <c r="C19" s="36" t="s">
        <v>76</v>
      </c>
      <c r="D19" s="219" t="s">
        <v>75</v>
      </c>
      <c r="E19" s="219"/>
      <c r="F19" s="219"/>
      <c r="G19" s="219"/>
      <c r="H19" s="37" t="s">
        <v>15</v>
      </c>
      <c r="I19" s="51">
        <v>1</v>
      </c>
      <c r="J19" s="51">
        <v>1877.56</v>
      </c>
      <c r="K19" s="214">
        <f t="shared" si="0"/>
        <v>1877.56</v>
      </c>
      <c r="L19" s="2"/>
      <c r="N19" s="18"/>
      <c r="O19" s="15"/>
      <c r="Q19" s="16"/>
    </row>
    <row r="20" spans="1:17" s="14" customFormat="1" ht="36.75" customHeight="1">
      <c r="A20" s="80" t="s">
        <v>225</v>
      </c>
      <c r="B20" s="45" t="s">
        <v>48</v>
      </c>
      <c r="C20" s="36" t="s">
        <v>78</v>
      </c>
      <c r="D20" s="219" t="s">
        <v>77</v>
      </c>
      <c r="E20" s="219"/>
      <c r="F20" s="219"/>
      <c r="G20" s="219"/>
      <c r="H20" s="37" t="s">
        <v>14</v>
      </c>
      <c r="I20" s="51">
        <v>25</v>
      </c>
      <c r="J20" s="51">
        <v>33</v>
      </c>
      <c r="K20" s="214">
        <f t="shared" si="0"/>
        <v>825</v>
      </c>
      <c r="L20" s="2"/>
      <c r="O20" s="17"/>
      <c r="Q20" s="16"/>
    </row>
    <row r="21" spans="1:17" s="14" customFormat="1" ht="24.75" customHeight="1">
      <c r="A21" s="80" t="s">
        <v>226</v>
      </c>
      <c r="B21" s="45" t="s">
        <v>48</v>
      </c>
      <c r="C21" s="36" t="s">
        <v>80</v>
      </c>
      <c r="D21" s="219" t="s">
        <v>79</v>
      </c>
      <c r="E21" s="219"/>
      <c r="F21" s="219"/>
      <c r="G21" s="219"/>
      <c r="H21" s="37" t="s">
        <v>14</v>
      </c>
      <c r="I21" s="51">
        <v>25</v>
      </c>
      <c r="J21" s="51">
        <v>305.28</v>
      </c>
      <c r="K21" s="214">
        <f>I21*J21</f>
        <v>7631.999999999999</v>
      </c>
      <c r="L21" s="2"/>
      <c r="O21" s="17"/>
      <c r="Q21" s="16"/>
    </row>
    <row r="22" spans="1:17" s="14" customFormat="1" ht="24.75" customHeight="1">
      <c r="A22" s="80" t="s">
        <v>227</v>
      </c>
      <c r="B22" s="45" t="s">
        <v>48</v>
      </c>
      <c r="C22" s="36" t="s">
        <v>49</v>
      </c>
      <c r="D22" s="219" t="s">
        <v>24</v>
      </c>
      <c r="E22" s="219"/>
      <c r="F22" s="219"/>
      <c r="G22" s="219"/>
      <c r="H22" s="37" t="s">
        <v>14</v>
      </c>
      <c r="I22" s="51">
        <v>20</v>
      </c>
      <c r="J22" s="51">
        <v>428.78</v>
      </c>
      <c r="K22" s="214">
        <f t="shared" si="0"/>
        <v>8575.599999999999</v>
      </c>
      <c r="L22" s="2"/>
      <c r="O22" s="17"/>
      <c r="Q22" s="16"/>
    </row>
    <row r="23" spans="1:17" s="14" customFormat="1" ht="14.25" customHeight="1">
      <c r="A23" s="79" t="s">
        <v>228</v>
      </c>
      <c r="B23" s="47"/>
      <c r="C23" s="48"/>
      <c r="D23" s="234" t="s">
        <v>61</v>
      </c>
      <c r="E23" s="234"/>
      <c r="F23" s="234"/>
      <c r="G23" s="234"/>
      <c r="H23" s="44"/>
      <c r="I23" s="49"/>
      <c r="J23" s="50"/>
      <c r="K23" s="215">
        <f>SUM(K24:K29)</f>
        <v>174169.44000000003</v>
      </c>
      <c r="L23" s="2"/>
      <c r="O23" s="17"/>
      <c r="Q23" s="16"/>
    </row>
    <row r="24" spans="1:17" s="14" customFormat="1" ht="25.5" customHeight="1">
      <c r="A24" s="80" t="s">
        <v>3</v>
      </c>
      <c r="B24" s="64" t="s">
        <v>83</v>
      </c>
      <c r="C24" s="36" t="s">
        <v>84</v>
      </c>
      <c r="D24" s="220" t="s">
        <v>82</v>
      </c>
      <c r="E24" s="220"/>
      <c r="F24" s="220"/>
      <c r="G24" s="220"/>
      <c r="H24" s="37" t="s">
        <v>17</v>
      </c>
      <c r="I24" s="51">
        <v>53400</v>
      </c>
      <c r="J24" s="51">
        <v>0.38</v>
      </c>
      <c r="K24" s="214">
        <f aca="true" t="shared" si="1" ref="K24:K29">I24*J24</f>
        <v>20292</v>
      </c>
      <c r="L24" s="2"/>
      <c r="N24" s="18"/>
      <c r="O24" s="15"/>
      <c r="Q24" s="16"/>
    </row>
    <row r="25" spans="1:17" s="14" customFormat="1" ht="14.25" customHeight="1">
      <c r="A25" s="80" t="s">
        <v>57</v>
      </c>
      <c r="B25" s="64" t="s">
        <v>83</v>
      </c>
      <c r="C25" s="36" t="s">
        <v>85</v>
      </c>
      <c r="D25" s="220" t="s">
        <v>86</v>
      </c>
      <c r="E25" s="220"/>
      <c r="F25" s="220"/>
      <c r="G25" s="220"/>
      <c r="H25" s="37" t="s">
        <v>18</v>
      </c>
      <c r="I25" s="51">
        <v>10680</v>
      </c>
      <c r="J25" s="51">
        <v>2.62</v>
      </c>
      <c r="K25" s="214">
        <f t="shared" si="1"/>
        <v>27981.600000000002</v>
      </c>
      <c r="L25" s="2"/>
      <c r="N25" s="18"/>
      <c r="O25" s="15"/>
      <c r="Q25" s="16"/>
    </row>
    <row r="26" spans="1:17" s="14" customFormat="1" ht="14.25" customHeight="1">
      <c r="A26" s="80" t="s">
        <v>101</v>
      </c>
      <c r="B26" s="64" t="s">
        <v>83</v>
      </c>
      <c r="C26" s="36" t="s">
        <v>88</v>
      </c>
      <c r="D26" s="220" t="s">
        <v>87</v>
      </c>
      <c r="E26" s="220"/>
      <c r="F26" s="220"/>
      <c r="G26" s="220"/>
      <c r="H26" s="37" t="s">
        <v>18</v>
      </c>
      <c r="I26" s="51">
        <v>7476</v>
      </c>
      <c r="J26" s="51">
        <v>3.87</v>
      </c>
      <c r="K26" s="214">
        <f t="shared" si="1"/>
        <v>28932.12</v>
      </c>
      <c r="L26" s="2"/>
      <c r="N26" s="18"/>
      <c r="O26" s="15"/>
      <c r="Q26" s="16"/>
    </row>
    <row r="27" spans="1:17" s="14" customFormat="1" ht="24" customHeight="1">
      <c r="A27" s="80" t="s">
        <v>102</v>
      </c>
      <c r="B27" s="64" t="s">
        <v>83</v>
      </c>
      <c r="C27" s="36" t="s">
        <v>141</v>
      </c>
      <c r="D27" s="220" t="s">
        <v>279</v>
      </c>
      <c r="E27" s="220"/>
      <c r="F27" s="220"/>
      <c r="G27" s="220"/>
      <c r="H27" s="37" t="s">
        <v>142</v>
      </c>
      <c r="I27" s="51">
        <v>10466.4</v>
      </c>
      <c r="J27" s="51">
        <v>5.075</v>
      </c>
      <c r="K27" s="214">
        <f t="shared" si="1"/>
        <v>53116.98</v>
      </c>
      <c r="L27" s="2"/>
      <c r="N27" s="18"/>
      <c r="O27" s="15"/>
      <c r="Q27" s="16"/>
    </row>
    <row r="28" spans="1:17" s="14" customFormat="1" ht="24" customHeight="1">
      <c r="A28" s="80" t="s">
        <v>103</v>
      </c>
      <c r="B28" s="64" t="s">
        <v>83</v>
      </c>
      <c r="C28" s="36" t="s">
        <v>146</v>
      </c>
      <c r="D28" s="220" t="s">
        <v>280</v>
      </c>
      <c r="E28" s="220"/>
      <c r="F28" s="220"/>
      <c r="G28" s="220"/>
      <c r="H28" s="37" t="s">
        <v>142</v>
      </c>
      <c r="I28" s="51">
        <v>9612</v>
      </c>
      <c r="J28" s="51">
        <v>2.795</v>
      </c>
      <c r="K28" s="214">
        <f t="shared" si="1"/>
        <v>26865.54</v>
      </c>
      <c r="L28" s="2"/>
      <c r="N28" s="18"/>
      <c r="O28" s="15"/>
      <c r="Q28" s="16"/>
    </row>
    <row r="29" spans="1:17" s="14" customFormat="1" ht="12.75">
      <c r="A29" s="80" t="s">
        <v>104</v>
      </c>
      <c r="B29" s="64" t="s">
        <v>83</v>
      </c>
      <c r="C29" s="36" t="s">
        <v>145</v>
      </c>
      <c r="D29" s="220" t="s">
        <v>144</v>
      </c>
      <c r="E29" s="220"/>
      <c r="F29" s="220"/>
      <c r="G29" s="220"/>
      <c r="H29" s="37" t="s">
        <v>18</v>
      </c>
      <c r="I29" s="51">
        <v>8010</v>
      </c>
      <c r="J29" s="51">
        <v>2.12</v>
      </c>
      <c r="K29" s="214">
        <f t="shared" si="1"/>
        <v>16981.2</v>
      </c>
      <c r="L29" s="2"/>
      <c r="N29" s="18"/>
      <c r="O29" s="15"/>
      <c r="Q29" s="16"/>
    </row>
    <row r="30" spans="1:17" s="14" customFormat="1" ht="14.25" customHeight="1">
      <c r="A30" s="79" t="s">
        <v>178</v>
      </c>
      <c r="B30" s="47"/>
      <c r="C30" s="48"/>
      <c r="D30" s="234" t="s">
        <v>62</v>
      </c>
      <c r="E30" s="234"/>
      <c r="F30" s="234"/>
      <c r="G30" s="234"/>
      <c r="H30" s="44"/>
      <c r="I30" s="49"/>
      <c r="J30" s="50"/>
      <c r="K30" s="215">
        <f>SUM(K31:K39)</f>
        <v>2064262.564</v>
      </c>
      <c r="L30" s="2"/>
      <c r="O30" s="17"/>
      <c r="Q30" s="16"/>
    </row>
    <row r="31" spans="1:17" s="14" customFormat="1" ht="12.75">
      <c r="A31" s="81" t="s">
        <v>4</v>
      </c>
      <c r="B31" s="45" t="s">
        <v>83</v>
      </c>
      <c r="C31" s="36" t="s">
        <v>91</v>
      </c>
      <c r="D31" s="219" t="s">
        <v>90</v>
      </c>
      <c r="E31" s="219"/>
      <c r="F31" s="219"/>
      <c r="G31" s="219"/>
      <c r="H31" s="37" t="s">
        <v>17</v>
      </c>
      <c r="I31" s="51">
        <v>17171</v>
      </c>
      <c r="J31" s="51">
        <v>2.66</v>
      </c>
      <c r="K31" s="214">
        <f aca="true" t="shared" si="2" ref="K31:K36">I31*J31</f>
        <v>45674.86</v>
      </c>
      <c r="L31" s="2"/>
      <c r="O31" s="17"/>
      <c r="Q31" s="16"/>
    </row>
    <row r="32" spans="1:17" s="14" customFormat="1" ht="12.75">
      <c r="A32" s="81" t="s">
        <v>52</v>
      </c>
      <c r="B32" s="45" t="s">
        <v>83</v>
      </c>
      <c r="C32" s="36" t="s">
        <v>92</v>
      </c>
      <c r="D32" s="219" t="s">
        <v>136</v>
      </c>
      <c r="E32" s="219"/>
      <c r="F32" s="219"/>
      <c r="G32" s="219"/>
      <c r="H32" s="37" t="s">
        <v>18</v>
      </c>
      <c r="I32" s="51">
        <v>2341.5</v>
      </c>
      <c r="J32" s="51">
        <v>105.93</v>
      </c>
      <c r="K32" s="214">
        <f t="shared" si="2"/>
        <v>248035.09500000003</v>
      </c>
      <c r="L32" s="2"/>
      <c r="N32" s="18"/>
      <c r="O32" s="15"/>
      <c r="Q32" s="16"/>
    </row>
    <row r="33" spans="1:17" s="14" customFormat="1" ht="24.75" customHeight="1">
      <c r="A33" s="81" t="s">
        <v>58</v>
      </c>
      <c r="B33" s="45" t="s">
        <v>83</v>
      </c>
      <c r="C33" s="36" t="s">
        <v>94</v>
      </c>
      <c r="D33" s="219" t="s">
        <v>93</v>
      </c>
      <c r="E33" s="219"/>
      <c r="F33" s="219"/>
      <c r="G33" s="219"/>
      <c r="H33" s="37" t="s">
        <v>17</v>
      </c>
      <c r="I33" s="51">
        <v>15610</v>
      </c>
      <c r="J33" s="51">
        <v>84.03</v>
      </c>
      <c r="K33" s="214">
        <f t="shared" si="2"/>
        <v>1311708.3</v>
      </c>
      <c r="L33" s="2"/>
      <c r="O33" s="17"/>
      <c r="Q33" s="16"/>
    </row>
    <row r="34" spans="1:17" s="14" customFormat="1" ht="12.75">
      <c r="A34" s="81" t="s">
        <v>59</v>
      </c>
      <c r="B34" s="45" t="s">
        <v>83</v>
      </c>
      <c r="C34" s="36" t="s">
        <v>95</v>
      </c>
      <c r="D34" s="220" t="s">
        <v>96</v>
      </c>
      <c r="E34" s="220"/>
      <c r="F34" s="220"/>
      <c r="G34" s="220"/>
      <c r="H34" s="37" t="s">
        <v>14</v>
      </c>
      <c r="I34" s="51">
        <f>2374+150</f>
        <v>2524</v>
      </c>
      <c r="J34" s="51">
        <v>56.08</v>
      </c>
      <c r="K34" s="214">
        <f t="shared" si="2"/>
        <v>141545.91999999998</v>
      </c>
      <c r="L34" s="2"/>
      <c r="N34" s="18"/>
      <c r="O34" s="15"/>
      <c r="Q34" s="16"/>
    </row>
    <row r="35" spans="1:17" s="14" customFormat="1" ht="12.75">
      <c r="A35" s="81" t="s">
        <v>107</v>
      </c>
      <c r="B35" s="45" t="s">
        <v>83</v>
      </c>
      <c r="C35" s="36" t="s">
        <v>149</v>
      </c>
      <c r="D35" s="220" t="s">
        <v>148</v>
      </c>
      <c r="E35" s="220"/>
      <c r="F35" s="220"/>
      <c r="G35" s="220"/>
      <c r="H35" s="37" t="s">
        <v>14</v>
      </c>
      <c r="I35" s="51">
        <v>1187</v>
      </c>
      <c r="J35" s="51">
        <v>88.21</v>
      </c>
      <c r="K35" s="214">
        <f t="shared" si="2"/>
        <v>104705.26999999999</v>
      </c>
      <c r="L35" s="2"/>
      <c r="O35" s="17"/>
      <c r="Q35" s="16"/>
    </row>
    <row r="36" spans="1:17" s="14" customFormat="1" ht="28.5" customHeight="1">
      <c r="A36" s="81" t="s">
        <v>229</v>
      </c>
      <c r="B36" s="45" t="s">
        <v>48</v>
      </c>
      <c r="C36" s="36" t="s">
        <v>97</v>
      </c>
      <c r="D36" s="219" t="s">
        <v>98</v>
      </c>
      <c r="E36" s="219"/>
      <c r="F36" s="219"/>
      <c r="G36" s="219"/>
      <c r="H36" s="37" t="s">
        <v>17</v>
      </c>
      <c r="I36" s="51">
        <v>1780.5</v>
      </c>
      <c r="J36" s="51">
        <v>100.09</v>
      </c>
      <c r="K36" s="214">
        <f t="shared" si="2"/>
        <v>178210.245</v>
      </c>
      <c r="L36" s="2"/>
      <c r="N36" s="18"/>
      <c r="O36" s="15"/>
      <c r="Q36" s="16"/>
    </row>
    <row r="37" spans="1:17" s="14" customFormat="1" ht="24.75" customHeight="1">
      <c r="A37" s="81" t="s">
        <v>230</v>
      </c>
      <c r="B37" s="45" t="s">
        <v>48</v>
      </c>
      <c r="C37" s="36" t="s">
        <v>99</v>
      </c>
      <c r="D37" s="219" t="s">
        <v>100</v>
      </c>
      <c r="E37" s="219"/>
      <c r="F37" s="219"/>
      <c r="G37" s="219"/>
      <c r="H37" s="37" t="s">
        <v>17</v>
      </c>
      <c r="I37" s="51">
        <v>474.8</v>
      </c>
      <c r="J37" s="51">
        <v>58.53</v>
      </c>
      <c r="K37" s="214">
        <f>I37*J37</f>
        <v>27790.044</v>
      </c>
      <c r="L37" s="2"/>
      <c r="O37" s="17"/>
      <c r="Q37" s="16"/>
    </row>
    <row r="38" spans="1:17" s="14" customFormat="1" ht="12.75">
      <c r="A38" s="81" t="s">
        <v>231</v>
      </c>
      <c r="B38" s="45" t="s">
        <v>83</v>
      </c>
      <c r="C38" s="36" t="s">
        <v>221</v>
      </c>
      <c r="D38" s="219" t="s">
        <v>220</v>
      </c>
      <c r="E38" s="219"/>
      <c r="F38" s="219"/>
      <c r="G38" s="219"/>
      <c r="H38" s="37" t="s">
        <v>17</v>
      </c>
      <c r="I38" s="51">
        <v>342</v>
      </c>
      <c r="J38" s="51">
        <v>14.94</v>
      </c>
      <c r="K38" s="214">
        <f>I38*J38</f>
        <v>5109.48</v>
      </c>
      <c r="L38" s="2"/>
      <c r="N38" s="18"/>
      <c r="O38" s="15"/>
      <c r="Q38" s="16"/>
    </row>
    <row r="39" spans="1:17" s="14" customFormat="1" ht="12.75">
      <c r="A39" s="81" t="s">
        <v>232</v>
      </c>
      <c r="B39" s="45" t="s">
        <v>83</v>
      </c>
      <c r="C39" s="36" t="s">
        <v>223</v>
      </c>
      <c r="D39" s="219" t="s">
        <v>222</v>
      </c>
      <c r="E39" s="219"/>
      <c r="F39" s="219"/>
      <c r="G39" s="219"/>
      <c r="H39" s="37" t="s">
        <v>15</v>
      </c>
      <c r="I39" s="51">
        <v>11</v>
      </c>
      <c r="J39" s="51">
        <v>134.85</v>
      </c>
      <c r="K39" s="214">
        <f>I39*J39</f>
        <v>1483.35</v>
      </c>
      <c r="L39" s="2"/>
      <c r="N39" s="18"/>
      <c r="O39" s="15"/>
      <c r="Q39" s="16"/>
    </row>
    <row r="40" spans="1:17" s="14" customFormat="1" ht="13.5" customHeight="1">
      <c r="A40" s="79" t="s">
        <v>156</v>
      </c>
      <c r="B40" s="47"/>
      <c r="C40" s="48"/>
      <c r="D40" s="234" t="s">
        <v>163</v>
      </c>
      <c r="E40" s="234"/>
      <c r="F40" s="234"/>
      <c r="G40" s="234"/>
      <c r="H40" s="44"/>
      <c r="I40" s="49"/>
      <c r="J40" s="50"/>
      <c r="K40" s="215">
        <f>SUM(K41:K45)</f>
        <v>238112.832</v>
      </c>
      <c r="L40" s="2"/>
      <c r="O40" s="17"/>
      <c r="Q40" s="16"/>
    </row>
    <row r="41" spans="1:17" s="14" customFormat="1" ht="12.75">
      <c r="A41" s="80" t="s">
        <v>5</v>
      </c>
      <c r="B41" s="45" t="s">
        <v>83</v>
      </c>
      <c r="C41" s="36" t="s">
        <v>180</v>
      </c>
      <c r="D41" s="219" t="s">
        <v>179</v>
      </c>
      <c r="E41" s="223"/>
      <c r="F41" s="223"/>
      <c r="G41" s="223"/>
      <c r="H41" s="37" t="s">
        <v>18</v>
      </c>
      <c r="I41" s="51">
        <v>51.2</v>
      </c>
      <c r="J41" s="51">
        <v>57.06</v>
      </c>
      <c r="K41" s="214">
        <f>I41*J41</f>
        <v>2921.472</v>
      </c>
      <c r="L41" s="2"/>
      <c r="O41" s="17"/>
      <c r="Q41" s="16"/>
    </row>
    <row r="42" spans="1:17" s="14" customFormat="1" ht="27" customHeight="1">
      <c r="A42" s="80" t="s">
        <v>60</v>
      </c>
      <c r="B42" s="64" t="s">
        <v>83</v>
      </c>
      <c r="C42" s="36" t="s">
        <v>182</v>
      </c>
      <c r="D42" s="219" t="s">
        <v>181</v>
      </c>
      <c r="E42" s="223"/>
      <c r="F42" s="223"/>
      <c r="G42" s="223"/>
      <c r="H42" s="37" t="s">
        <v>17</v>
      </c>
      <c r="I42" s="51">
        <v>1536</v>
      </c>
      <c r="J42" s="51">
        <v>83.19</v>
      </c>
      <c r="K42" s="214">
        <f>I42*J42</f>
        <v>127779.84</v>
      </c>
      <c r="L42" s="2"/>
      <c r="O42" s="17"/>
      <c r="Q42" s="16"/>
    </row>
    <row r="43" spans="1:17" s="14" customFormat="1" ht="13.5" customHeight="1">
      <c r="A43" s="80" t="s">
        <v>16</v>
      </c>
      <c r="B43" s="64" t="s">
        <v>83</v>
      </c>
      <c r="C43" s="36" t="s">
        <v>184</v>
      </c>
      <c r="D43" s="219" t="s">
        <v>183</v>
      </c>
      <c r="E43" s="219"/>
      <c r="F43" s="219"/>
      <c r="G43" s="219"/>
      <c r="H43" s="38" t="s">
        <v>175</v>
      </c>
      <c r="I43" s="52">
        <v>2560</v>
      </c>
      <c r="J43" s="35">
        <v>8.1</v>
      </c>
      <c r="K43" s="214">
        <f>I43*J43</f>
        <v>20736</v>
      </c>
      <c r="L43" s="2"/>
      <c r="N43" s="15"/>
      <c r="Q43" s="16"/>
    </row>
    <row r="44" spans="1:17" s="14" customFormat="1" ht="12.75">
      <c r="A44" s="80" t="s">
        <v>117</v>
      </c>
      <c r="B44" s="64" t="s">
        <v>83</v>
      </c>
      <c r="C44" s="36" t="s">
        <v>186</v>
      </c>
      <c r="D44" s="219" t="s">
        <v>185</v>
      </c>
      <c r="E44" s="223"/>
      <c r="F44" s="223"/>
      <c r="G44" s="223"/>
      <c r="H44" s="37" t="s">
        <v>18</v>
      </c>
      <c r="I44" s="51">
        <v>115.2</v>
      </c>
      <c r="J44" s="97">
        <v>665.45</v>
      </c>
      <c r="K44" s="214">
        <f>I44*J44</f>
        <v>76659.84000000001</v>
      </c>
      <c r="L44" s="2"/>
      <c r="O44" s="17"/>
      <c r="Q44" s="16"/>
    </row>
    <row r="45" spans="1:17" s="14" customFormat="1" ht="12.75">
      <c r="A45" s="80" t="s">
        <v>118</v>
      </c>
      <c r="B45" s="64" t="s">
        <v>83</v>
      </c>
      <c r="C45" s="36" t="s">
        <v>188</v>
      </c>
      <c r="D45" s="219" t="s">
        <v>187</v>
      </c>
      <c r="E45" s="223"/>
      <c r="F45" s="223"/>
      <c r="G45" s="223"/>
      <c r="H45" s="37" t="s">
        <v>18</v>
      </c>
      <c r="I45" s="51">
        <v>19.2</v>
      </c>
      <c r="J45" s="51">
        <v>521.65</v>
      </c>
      <c r="K45" s="214">
        <f>I45*J45</f>
        <v>10015.679999999998</v>
      </c>
      <c r="L45" s="2"/>
      <c r="O45" s="17"/>
      <c r="Q45" s="16"/>
    </row>
    <row r="46" spans="1:17" s="14" customFormat="1" ht="13.5" customHeight="1">
      <c r="A46" s="79" t="s">
        <v>26</v>
      </c>
      <c r="B46" s="47"/>
      <c r="C46" s="48"/>
      <c r="D46" s="234" t="s">
        <v>63</v>
      </c>
      <c r="E46" s="234"/>
      <c r="F46" s="234"/>
      <c r="G46" s="234"/>
      <c r="H46" s="44"/>
      <c r="I46" s="49"/>
      <c r="J46" s="50"/>
      <c r="K46" s="215">
        <f>SUM(K47:K53)</f>
        <v>685062.09</v>
      </c>
      <c r="L46" s="2"/>
      <c r="O46" s="17"/>
      <c r="Q46" s="16"/>
    </row>
    <row r="47" spans="1:17" s="14" customFormat="1" ht="12.75">
      <c r="A47" s="82" t="s">
        <v>6</v>
      </c>
      <c r="B47" s="45" t="s">
        <v>83</v>
      </c>
      <c r="C47" s="36" t="s">
        <v>110</v>
      </c>
      <c r="D47" s="219" t="s">
        <v>109</v>
      </c>
      <c r="E47" s="219"/>
      <c r="F47" s="219"/>
      <c r="G47" s="219"/>
      <c r="H47" s="38" t="s">
        <v>14</v>
      </c>
      <c r="I47" s="52">
        <v>839</v>
      </c>
      <c r="J47" s="35">
        <v>261.06</v>
      </c>
      <c r="K47" s="214">
        <f aca="true" t="shared" si="3" ref="K47:K53">I47*J47</f>
        <v>219029.34</v>
      </c>
      <c r="L47" s="2"/>
      <c r="N47" s="15"/>
      <c r="Q47" s="16"/>
    </row>
    <row r="48" spans="1:17" s="14" customFormat="1" ht="25.5" customHeight="1">
      <c r="A48" s="82" t="s">
        <v>111</v>
      </c>
      <c r="B48" s="45" t="s">
        <v>83</v>
      </c>
      <c r="C48" s="36" t="s">
        <v>105</v>
      </c>
      <c r="D48" s="235" t="s">
        <v>164</v>
      </c>
      <c r="E48" s="236"/>
      <c r="F48" s="236"/>
      <c r="G48" s="237"/>
      <c r="H48" s="38" t="s">
        <v>14</v>
      </c>
      <c r="I48" s="52">
        <v>308</v>
      </c>
      <c r="J48" s="35">
        <v>500.61</v>
      </c>
      <c r="K48" s="214">
        <f t="shared" si="3"/>
        <v>154187.88</v>
      </c>
      <c r="L48" s="2"/>
      <c r="N48" s="15"/>
      <c r="Q48" s="16"/>
    </row>
    <row r="49" spans="1:17" s="14" customFormat="1" ht="12.75">
      <c r="A49" s="82" t="s">
        <v>112</v>
      </c>
      <c r="B49" s="45" t="s">
        <v>83</v>
      </c>
      <c r="C49" s="36" t="s">
        <v>120</v>
      </c>
      <c r="D49" s="235" t="s">
        <v>119</v>
      </c>
      <c r="E49" s="236"/>
      <c r="F49" s="236"/>
      <c r="G49" s="237"/>
      <c r="H49" s="38" t="s">
        <v>14</v>
      </c>
      <c r="I49" s="52">
        <v>839</v>
      </c>
      <c r="J49" s="35">
        <v>151.07</v>
      </c>
      <c r="K49" s="214">
        <f t="shared" si="3"/>
        <v>126747.73</v>
      </c>
      <c r="L49" s="2"/>
      <c r="N49" s="15"/>
      <c r="Q49" s="16"/>
    </row>
    <row r="50" spans="1:17" s="14" customFormat="1" ht="12.75">
      <c r="A50" s="82" t="s">
        <v>113</v>
      </c>
      <c r="B50" s="45" t="s">
        <v>83</v>
      </c>
      <c r="C50" s="36" t="s">
        <v>106</v>
      </c>
      <c r="D50" s="14" t="s">
        <v>165</v>
      </c>
      <c r="H50" s="38" t="s">
        <v>14</v>
      </c>
      <c r="I50" s="52">
        <v>308</v>
      </c>
      <c r="J50" s="35">
        <v>230.81</v>
      </c>
      <c r="K50" s="214">
        <f t="shared" si="3"/>
        <v>71089.48</v>
      </c>
      <c r="L50" s="2"/>
      <c r="N50" s="15"/>
      <c r="Q50" s="16"/>
    </row>
    <row r="51" spans="1:17" s="14" customFormat="1" ht="24.75" customHeight="1">
      <c r="A51" s="82" t="s">
        <v>114</v>
      </c>
      <c r="B51" s="45" t="s">
        <v>83</v>
      </c>
      <c r="C51" s="36" t="s">
        <v>116</v>
      </c>
      <c r="D51" s="235" t="s">
        <v>115</v>
      </c>
      <c r="E51" s="236"/>
      <c r="F51" s="236"/>
      <c r="G51" s="237"/>
      <c r="H51" s="38" t="s">
        <v>15</v>
      </c>
      <c r="I51" s="52">
        <v>12</v>
      </c>
      <c r="J51" s="35">
        <v>3917.7</v>
      </c>
      <c r="K51" s="214">
        <f t="shared" si="3"/>
        <v>47012.399999999994</v>
      </c>
      <c r="L51" s="2"/>
      <c r="N51" s="15"/>
      <c r="Q51" s="16"/>
    </row>
    <row r="52" spans="1:17" s="14" customFormat="1" ht="24.75" customHeight="1">
      <c r="A52" s="82" t="s">
        <v>233</v>
      </c>
      <c r="B52" s="45" t="s">
        <v>83</v>
      </c>
      <c r="C52" s="36" t="s">
        <v>167</v>
      </c>
      <c r="D52" s="219" t="s">
        <v>166</v>
      </c>
      <c r="E52" s="219"/>
      <c r="F52" s="219"/>
      <c r="G52" s="219"/>
      <c r="H52" s="38" t="s">
        <v>15</v>
      </c>
      <c r="I52" s="52">
        <v>6</v>
      </c>
      <c r="J52" s="35">
        <v>4313.13</v>
      </c>
      <c r="K52" s="214">
        <f>I52*J52</f>
        <v>25878.78</v>
      </c>
      <c r="L52" s="2"/>
      <c r="N52" s="15"/>
      <c r="Q52" s="16"/>
    </row>
    <row r="53" spans="1:17" s="14" customFormat="1" ht="12.75">
      <c r="A53" s="82" t="s">
        <v>234</v>
      </c>
      <c r="B53" s="45" t="s">
        <v>83</v>
      </c>
      <c r="C53" s="36" t="s">
        <v>122</v>
      </c>
      <c r="D53" s="235" t="s">
        <v>121</v>
      </c>
      <c r="E53" s="236"/>
      <c r="F53" s="236"/>
      <c r="G53" s="237"/>
      <c r="H53" s="38" t="s">
        <v>15</v>
      </c>
      <c r="I53" s="52">
        <v>32</v>
      </c>
      <c r="J53" s="35">
        <v>1284.89</v>
      </c>
      <c r="K53" s="214">
        <f t="shared" si="3"/>
        <v>41116.48</v>
      </c>
      <c r="L53" s="2"/>
      <c r="N53" s="15"/>
      <c r="Q53" s="16"/>
    </row>
    <row r="54" spans="1:17" s="14" customFormat="1" ht="13.5" customHeight="1">
      <c r="A54" s="79" t="s">
        <v>157</v>
      </c>
      <c r="B54" s="47"/>
      <c r="C54" s="48"/>
      <c r="D54" s="234" t="s">
        <v>64</v>
      </c>
      <c r="E54" s="234"/>
      <c r="F54" s="234"/>
      <c r="G54" s="234"/>
      <c r="H54" s="44"/>
      <c r="I54" s="49"/>
      <c r="J54" s="50"/>
      <c r="K54" s="215">
        <f>SUM(K55:K59)</f>
        <v>98683.057</v>
      </c>
      <c r="L54" s="2"/>
      <c r="O54" s="17"/>
      <c r="Q54" s="16"/>
    </row>
    <row r="55" spans="1:17" s="14" customFormat="1" ht="40.5" customHeight="1">
      <c r="A55" s="80" t="s">
        <v>7</v>
      </c>
      <c r="B55" s="45" t="s">
        <v>48</v>
      </c>
      <c r="C55" s="36" t="s">
        <v>124</v>
      </c>
      <c r="D55" s="219" t="s">
        <v>152</v>
      </c>
      <c r="E55" s="223"/>
      <c r="F55" s="223"/>
      <c r="G55" s="223"/>
      <c r="H55" s="37" t="s">
        <v>15</v>
      </c>
      <c r="I55" s="51">
        <v>60</v>
      </c>
      <c r="J55" s="51">
        <v>267.02</v>
      </c>
      <c r="K55" s="214">
        <f>I55*J55</f>
        <v>16021.199999999999</v>
      </c>
      <c r="L55" s="2"/>
      <c r="O55" s="17"/>
      <c r="Q55" s="16"/>
    </row>
    <row r="56" spans="1:17" s="14" customFormat="1" ht="13.5" customHeight="1">
      <c r="A56" s="80" t="s">
        <v>8</v>
      </c>
      <c r="B56" s="64" t="s">
        <v>83</v>
      </c>
      <c r="C56" s="36" t="s">
        <v>108</v>
      </c>
      <c r="D56" s="223" t="s">
        <v>127</v>
      </c>
      <c r="E56" s="223"/>
      <c r="F56" s="223"/>
      <c r="G56" s="223"/>
      <c r="H56" s="38" t="s">
        <v>18</v>
      </c>
      <c r="I56" s="52">
        <v>316.04</v>
      </c>
      <c r="J56" s="35">
        <v>10.35</v>
      </c>
      <c r="K56" s="214">
        <f>I56*J56</f>
        <v>3271.014</v>
      </c>
      <c r="L56" s="2"/>
      <c r="N56" s="15"/>
      <c r="Q56" s="16"/>
    </row>
    <row r="57" spans="1:17" s="14" customFormat="1" ht="13.5" customHeight="1">
      <c r="A57" s="80" t="s">
        <v>168</v>
      </c>
      <c r="B57" s="64" t="s">
        <v>48</v>
      </c>
      <c r="C57" s="36" t="s">
        <v>172</v>
      </c>
      <c r="D57" s="223" t="s">
        <v>171</v>
      </c>
      <c r="E57" s="223"/>
      <c r="F57" s="223"/>
      <c r="G57" s="223"/>
      <c r="H57" s="37" t="s">
        <v>14</v>
      </c>
      <c r="I57" s="51">
        <v>816</v>
      </c>
      <c r="J57" s="51">
        <v>15.38</v>
      </c>
      <c r="K57" s="214">
        <f>I57*J57</f>
        <v>12550.08</v>
      </c>
      <c r="L57" s="2"/>
      <c r="O57" s="17"/>
      <c r="Q57" s="16"/>
    </row>
    <row r="58" spans="1:17" s="14" customFormat="1" ht="12.75">
      <c r="A58" s="80" t="s">
        <v>125</v>
      </c>
      <c r="B58" s="45" t="s">
        <v>48</v>
      </c>
      <c r="C58" s="36" t="s">
        <v>174</v>
      </c>
      <c r="D58" s="219" t="s">
        <v>173</v>
      </c>
      <c r="E58" s="219"/>
      <c r="F58" s="219"/>
      <c r="G58" s="219"/>
      <c r="H58" s="38" t="s">
        <v>14</v>
      </c>
      <c r="I58" s="52">
        <v>1100</v>
      </c>
      <c r="J58" s="35">
        <v>51.26</v>
      </c>
      <c r="K58" s="214">
        <f>I58*J58</f>
        <v>56386</v>
      </c>
      <c r="L58" s="2"/>
      <c r="N58" s="15"/>
      <c r="Q58" s="16"/>
    </row>
    <row r="59" spans="1:17" s="14" customFormat="1" ht="13.5" customHeight="1">
      <c r="A59" s="80" t="s">
        <v>126</v>
      </c>
      <c r="B59" s="64" t="s">
        <v>83</v>
      </c>
      <c r="C59" s="36" t="s">
        <v>128</v>
      </c>
      <c r="D59" s="223" t="s">
        <v>129</v>
      </c>
      <c r="E59" s="223"/>
      <c r="F59" s="223"/>
      <c r="G59" s="223"/>
      <c r="H59" s="38" t="s">
        <v>18</v>
      </c>
      <c r="I59" s="52">
        <v>273.9</v>
      </c>
      <c r="J59" s="35">
        <v>38.17</v>
      </c>
      <c r="K59" s="214">
        <f>I59*J59</f>
        <v>10454.762999999999</v>
      </c>
      <c r="L59" s="2"/>
      <c r="N59" s="15"/>
      <c r="Q59" s="16"/>
    </row>
    <row r="60" spans="1:17" s="14" customFormat="1" ht="13.5" customHeight="1">
      <c r="A60" s="79" t="s">
        <v>235</v>
      </c>
      <c r="B60" s="47"/>
      <c r="C60" s="48"/>
      <c r="D60" s="234" t="s">
        <v>65</v>
      </c>
      <c r="E60" s="234"/>
      <c r="F60" s="234"/>
      <c r="G60" s="234"/>
      <c r="H60" s="44"/>
      <c r="I60" s="49"/>
      <c r="J60" s="50"/>
      <c r="K60" s="215">
        <f>SUM(K61:K65)</f>
        <v>294850.575</v>
      </c>
      <c r="L60" s="2"/>
      <c r="O60" s="17"/>
      <c r="Q60" s="16"/>
    </row>
    <row r="61" spans="1:17" s="14" customFormat="1" ht="13.5" customHeight="1">
      <c r="A61" s="80" t="s">
        <v>236</v>
      </c>
      <c r="B61" s="45" t="s">
        <v>48</v>
      </c>
      <c r="C61" s="36" t="s">
        <v>131</v>
      </c>
      <c r="D61" s="223" t="s">
        <v>130</v>
      </c>
      <c r="E61" s="223"/>
      <c r="F61" s="223"/>
      <c r="G61" s="223"/>
      <c r="H61" s="37" t="s">
        <v>14</v>
      </c>
      <c r="I61" s="51">
        <v>920</v>
      </c>
      <c r="J61" s="51">
        <v>44.89</v>
      </c>
      <c r="K61" s="214">
        <f>I61*J61</f>
        <v>41298.8</v>
      </c>
      <c r="L61" s="2"/>
      <c r="O61" s="17"/>
      <c r="Q61" s="16"/>
    </row>
    <row r="62" spans="1:17" s="14" customFormat="1" ht="13.5" customHeight="1">
      <c r="A62" s="80" t="s">
        <v>237</v>
      </c>
      <c r="B62" s="64" t="s">
        <v>48</v>
      </c>
      <c r="C62" s="36" t="s">
        <v>132</v>
      </c>
      <c r="D62" s="223" t="s">
        <v>133</v>
      </c>
      <c r="E62" s="223"/>
      <c r="F62" s="223"/>
      <c r="G62" s="223"/>
      <c r="H62" s="37" t="s">
        <v>14</v>
      </c>
      <c r="I62" s="51">
        <v>662.5</v>
      </c>
      <c r="J62" s="51">
        <v>77.58</v>
      </c>
      <c r="K62" s="214">
        <f>I62*J62</f>
        <v>51396.75</v>
      </c>
      <c r="L62" s="2"/>
      <c r="O62" s="17"/>
      <c r="Q62" s="16"/>
    </row>
    <row r="63" spans="1:17" s="14" customFormat="1" ht="13.5" customHeight="1">
      <c r="A63" s="80" t="s">
        <v>238</v>
      </c>
      <c r="B63" s="64" t="s">
        <v>48</v>
      </c>
      <c r="C63" s="36" t="s">
        <v>169</v>
      </c>
      <c r="D63" s="223" t="s">
        <v>170</v>
      </c>
      <c r="E63" s="223"/>
      <c r="F63" s="223"/>
      <c r="G63" s="223"/>
      <c r="H63" s="37" t="s">
        <v>14</v>
      </c>
      <c r="I63" s="51">
        <v>290.5</v>
      </c>
      <c r="J63" s="51">
        <v>101.29</v>
      </c>
      <c r="K63" s="214">
        <f>I63*J63</f>
        <v>29424.745000000003</v>
      </c>
      <c r="L63" s="208"/>
      <c r="O63" s="17"/>
      <c r="Q63" s="16"/>
    </row>
    <row r="64" spans="1:17" s="14" customFormat="1" ht="13.5" customHeight="1">
      <c r="A64" s="80" t="s">
        <v>239</v>
      </c>
      <c r="B64" s="64" t="s">
        <v>83</v>
      </c>
      <c r="C64" s="36" t="s">
        <v>134</v>
      </c>
      <c r="D64" s="219" t="s">
        <v>153</v>
      </c>
      <c r="E64" s="219"/>
      <c r="F64" s="219"/>
      <c r="G64" s="219"/>
      <c r="H64" s="38" t="s">
        <v>15</v>
      </c>
      <c r="I64" s="52">
        <v>60</v>
      </c>
      <c r="J64" s="35">
        <v>1937.13</v>
      </c>
      <c r="K64" s="214">
        <f>I64*J64</f>
        <v>116227.8</v>
      </c>
      <c r="L64" s="2"/>
      <c r="N64" s="15"/>
      <c r="Q64" s="16"/>
    </row>
    <row r="65" spans="1:17" s="14" customFormat="1" ht="28.5" customHeight="1">
      <c r="A65" s="80" t="s">
        <v>240</v>
      </c>
      <c r="B65" s="64" t="s">
        <v>83</v>
      </c>
      <c r="C65" s="36" t="s">
        <v>135</v>
      </c>
      <c r="D65" s="219" t="s">
        <v>154</v>
      </c>
      <c r="E65" s="223"/>
      <c r="F65" s="223"/>
      <c r="G65" s="223"/>
      <c r="H65" s="37" t="s">
        <v>15</v>
      </c>
      <c r="I65" s="51">
        <v>12</v>
      </c>
      <c r="J65" s="97">
        <v>4708.54</v>
      </c>
      <c r="K65" s="214">
        <f>I65*J65</f>
        <v>56502.479999999996</v>
      </c>
      <c r="L65" s="2"/>
      <c r="O65" s="17"/>
      <c r="Q65" s="16"/>
    </row>
    <row r="66" spans="1:17" s="14" customFormat="1" ht="13.5" customHeight="1">
      <c r="A66" s="79" t="s">
        <v>242</v>
      </c>
      <c r="B66" s="47"/>
      <c r="C66" s="48"/>
      <c r="D66" s="234" t="s">
        <v>243</v>
      </c>
      <c r="E66" s="234"/>
      <c r="F66" s="234"/>
      <c r="G66" s="234"/>
      <c r="H66" s="44"/>
      <c r="I66" s="49"/>
      <c r="J66" s="50"/>
      <c r="K66" s="215">
        <f>SUM(K67:K68)</f>
        <v>22199.684999999998</v>
      </c>
      <c r="L66" s="2"/>
      <c r="O66" s="17"/>
      <c r="Q66" s="16"/>
    </row>
    <row r="67" spans="1:17" s="14" customFormat="1" ht="13.5" customHeight="1">
      <c r="A67" s="80" t="s">
        <v>244</v>
      </c>
      <c r="B67" s="45" t="s">
        <v>48</v>
      </c>
      <c r="C67" s="36" t="s">
        <v>246</v>
      </c>
      <c r="D67" s="223" t="s">
        <v>245</v>
      </c>
      <c r="E67" s="223"/>
      <c r="F67" s="223"/>
      <c r="G67" s="223"/>
      <c r="H67" s="37" t="s">
        <v>17</v>
      </c>
      <c r="I67" s="51">
        <v>210</v>
      </c>
      <c r="J67" s="51">
        <v>72.08</v>
      </c>
      <c r="K67" s="214">
        <f>I67*J67</f>
        <v>15136.8</v>
      </c>
      <c r="L67" s="2"/>
      <c r="O67" s="17"/>
      <c r="Q67" s="16"/>
    </row>
    <row r="68" spans="1:17" s="14" customFormat="1" ht="13.5" customHeight="1">
      <c r="A68" s="80" t="s">
        <v>249</v>
      </c>
      <c r="B68" s="64" t="s">
        <v>48</v>
      </c>
      <c r="C68" s="36" t="s">
        <v>248</v>
      </c>
      <c r="D68" s="223" t="s">
        <v>247</v>
      </c>
      <c r="E68" s="223"/>
      <c r="F68" s="223"/>
      <c r="G68" s="223"/>
      <c r="H68" s="37" t="s">
        <v>17</v>
      </c>
      <c r="I68" s="51">
        <v>15.25</v>
      </c>
      <c r="J68" s="51">
        <v>463.14</v>
      </c>
      <c r="K68" s="214">
        <f>I68*J68</f>
        <v>7062.885</v>
      </c>
      <c r="L68" s="2"/>
      <c r="O68" s="17"/>
      <c r="Q68" s="16"/>
    </row>
    <row r="69" spans="1:11" s="42" customFormat="1" ht="23.25" customHeight="1" thickBot="1">
      <c r="A69" s="83"/>
      <c r="B69" s="43"/>
      <c r="C69" s="43"/>
      <c r="D69" s="241" t="s">
        <v>10</v>
      </c>
      <c r="E69" s="241"/>
      <c r="F69" s="241"/>
      <c r="G69" s="241"/>
      <c r="H69" s="43"/>
      <c r="I69" s="53"/>
      <c r="J69" s="54"/>
      <c r="K69" s="216">
        <f>K8+K10+K12+K23+K30+K40+K46+K54+K60+K66</f>
        <v>3798921.1313920002</v>
      </c>
    </row>
    <row r="70" spans="1:11" s="42" customFormat="1" ht="12.75">
      <c r="A70" s="55"/>
      <c r="B70" s="41"/>
      <c r="C70" s="41"/>
      <c r="D70" s="56"/>
      <c r="E70" s="55"/>
      <c r="F70" s="55"/>
      <c r="G70" s="55"/>
      <c r="H70" s="41"/>
      <c r="I70" s="57"/>
      <c r="J70" s="58"/>
      <c r="K70" s="59"/>
    </row>
    <row r="71" spans="1:11" s="42" customFormat="1" ht="12.75">
      <c r="A71" s="55"/>
      <c r="B71" s="41"/>
      <c r="C71" s="41"/>
      <c r="D71" s="24"/>
      <c r="E71" s="55"/>
      <c r="F71" s="55"/>
      <c r="G71" s="55"/>
      <c r="H71" s="41"/>
      <c r="I71" s="57"/>
      <c r="J71" s="58"/>
      <c r="K71" s="59"/>
    </row>
    <row r="72" spans="1:11" s="42" customFormat="1" ht="12.75">
      <c r="A72" s="55"/>
      <c r="B72" s="41"/>
      <c r="C72" s="41"/>
      <c r="D72" s="56"/>
      <c r="E72" s="55"/>
      <c r="F72" s="55"/>
      <c r="G72" s="55"/>
      <c r="H72" s="41"/>
      <c r="I72" s="57"/>
      <c r="J72" s="58"/>
      <c r="K72" s="59"/>
    </row>
    <row r="73" spans="1:11" s="42" customFormat="1" ht="12.75">
      <c r="A73" s="55"/>
      <c r="B73" s="41"/>
      <c r="C73" s="41"/>
      <c r="D73" s="56"/>
      <c r="E73" s="55"/>
      <c r="F73" s="55"/>
      <c r="G73" s="55"/>
      <c r="H73" s="41"/>
      <c r="I73" s="57"/>
      <c r="J73" s="58"/>
      <c r="K73" s="59"/>
    </row>
    <row r="74" spans="1:11" s="42" customFormat="1" ht="12.75">
      <c r="A74" s="55"/>
      <c r="B74" s="41"/>
      <c r="C74" s="41"/>
      <c r="D74" s="56"/>
      <c r="E74" s="55"/>
      <c r="F74" s="55"/>
      <c r="G74" s="55"/>
      <c r="H74" s="41"/>
      <c r="I74" s="57"/>
      <c r="J74" s="58"/>
      <c r="K74" s="59"/>
    </row>
    <row r="75" spans="1:11" s="42" customFormat="1" ht="12.75">
      <c r="A75" s="55"/>
      <c r="B75" s="41"/>
      <c r="C75" s="41"/>
      <c r="D75" s="239"/>
      <c r="E75" s="240"/>
      <c r="F75" s="240"/>
      <c r="G75" s="240"/>
      <c r="H75" s="41"/>
      <c r="I75" s="66"/>
      <c r="J75" s="58"/>
      <c r="K75" s="65"/>
    </row>
    <row r="76" spans="1:11" s="42" customFormat="1" ht="12.75">
      <c r="A76" s="55"/>
      <c r="B76" s="41"/>
      <c r="C76" s="41"/>
      <c r="D76" s="56"/>
      <c r="E76" s="55"/>
      <c r="F76" s="55"/>
      <c r="G76" s="55"/>
      <c r="H76" s="41"/>
      <c r="I76" s="57"/>
      <c r="J76" s="58"/>
      <c r="K76" s="59"/>
    </row>
    <row r="77" spans="1:11" s="42" customFormat="1" ht="12.75">
      <c r="A77" s="55"/>
      <c r="B77" s="41"/>
      <c r="C77" s="41"/>
      <c r="D77" s="56"/>
      <c r="E77" s="55"/>
      <c r="F77" s="55"/>
      <c r="G77" s="55"/>
      <c r="H77" s="41"/>
      <c r="I77" s="57"/>
      <c r="J77" s="58"/>
      <c r="K77" s="59"/>
    </row>
    <row r="78" spans="1:11" s="42" customFormat="1" ht="12.75">
      <c r="A78" s="55"/>
      <c r="B78" s="41"/>
      <c r="C78" s="41"/>
      <c r="D78" s="245"/>
      <c r="E78" s="245"/>
      <c r="F78" s="245"/>
      <c r="G78" s="245"/>
      <c r="H78" s="41"/>
      <c r="I78" s="66"/>
      <c r="J78" s="58"/>
      <c r="K78" s="65"/>
    </row>
    <row r="79" spans="1:11" s="42" customFormat="1" ht="12.75">
      <c r="A79" s="55"/>
      <c r="B79" s="41"/>
      <c r="C79" s="41"/>
      <c r="D79" s="56"/>
      <c r="E79" s="55"/>
      <c r="F79" s="55"/>
      <c r="G79" s="55"/>
      <c r="H79" s="41"/>
      <c r="I79" s="57"/>
      <c r="J79" s="58"/>
      <c r="K79" s="59"/>
    </row>
    <row r="80" spans="1:11" s="42" customFormat="1" ht="12.75">
      <c r="A80" s="55"/>
      <c r="B80" s="41"/>
      <c r="C80" s="41"/>
      <c r="D80" s="56"/>
      <c r="E80" s="55"/>
      <c r="F80" s="55"/>
      <c r="G80" s="55"/>
      <c r="H80" s="41"/>
      <c r="I80" s="57"/>
      <c r="J80" s="58"/>
      <c r="K80" s="59"/>
    </row>
    <row r="81" spans="1:11" s="42" customFormat="1" ht="12.75">
      <c r="A81" s="55"/>
      <c r="B81" s="41"/>
      <c r="C81" s="41"/>
      <c r="D81" s="56"/>
      <c r="E81" s="55"/>
      <c r="F81" s="55"/>
      <c r="G81" s="55"/>
      <c r="H81" s="41"/>
      <c r="I81" s="57"/>
      <c r="J81" s="58"/>
      <c r="K81" s="59"/>
    </row>
    <row r="82" spans="1:11" s="42" customFormat="1" ht="12.75">
      <c r="A82" s="55"/>
      <c r="B82" s="41"/>
      <c r="C82" s="41"/>
      <c r="D82" s="56"/>
      <c r="E82" s="55"/>
      <c r="F82" s="55"/>
      <c r="G82" s="55"/>
      <c r="H82" s="41"/>
      <c r="I82" s="57"/>
      <c r="J82" s="58"/>
      <c r="K82" s="59"/>
    </row>
    <row r="83" spans="1:11" s="42" customFormat="1" ht="12.75">
      <c r="A83" s="55"/>
      <c r="B83" s="41"/>
      <c r="C83" s="41"/>
      <c r="D83" s="56"/>
      <c r="E83" s="55"/>
      <c r="F83" s="55"/>
      <c r="G83" s="55"/>
      <c r="H83" s="41"/>
      <c r="I83" s="57"/>
      <c r="J83" s="58"/>
      <c r="K83" s="59"/>
    </row>
    <row r="84" spans="1:11" s="42" customFormat="1" ht="12.75">
      <c r="A84" s="55"/>
      <c r="B84" s="41"/>
      <c r="C84" s="41"/>
      <c r="D84" s="56"/>
      <c r="E84" s="55"/>
      <c r="F84" s="55"/>
      <c r="G84" s="55"/>
      <c r="H84" s="41"/>
      <c r="I84" s="57"/>
      <c r="J84" s="58"/>
      <c r="K84" s="59"/>
    </row>
    <row r="85" spans="1:11" s="42" customFormat="1" ht="12.75">
      <c r="A85" s="55"/>
      <c r="B85" s="41"/>
      <c r="C85" s="41"/>
      <c r="D85" s="56"/>
      <c r="E85" s="55"/>
      <c r="F85" s="55"/>
      <c r="G85" s="55"/>
      <c r="H85" s="41"/>
      <c r="I85" s="57"/>
      <c r="J85" s="58"/>
      <c r="K85" s="59"/>
    </row>
    <row r="86" spans="1:11" s="42" customFormat="1" ht="12.75">
      <c r="A86" s="55"/>
      <c r="B86" s="41"/>
      <c r="C86" s="41"/>
      <c r="D86" s="56"/>
      <c r="E86" s="55"/>
      <c r="F86" s="55"/>
      <c r="G86" s="55"/>
      <c r="H86" s="41"/>
      <c r="I86" s="57"/>
      <c r="J86" s="58"/>
      <c r="K86" s="59"/>
    </row>
    <row r="87" spans="1:11" s="42" customFormat="1" ht="12.75">
      <c r="A87" s="55"/>
      <c r="B87" s="41"/>
      <c r="C87" s="41"/>
      <c r="D87" s="56"/>
      <c r="E87" s="55"/>
      <c r="F87" s="55"/>
      <c r="G87" s="55"/>
      <c r="H87" s="41"/>
      <c r="I87" s="57"/>
      <c r="J87" s="58"/>
      <c r="K87" s="59"/>
    </row>
    <row r="88" spans="1:11" s="42" customFormat="1" ht="12.75">
      <c r="A88" s="55"/>
      <c r="B88" s="41"/>
      <c r="C88" s="41"/>
      <c r="D88" s="56"/>
      <c r="E88" s="55"/>
      <c r="F88" s="55"/>
      <c r="G88" s="55"/>
      <c r="H88" s="41"/>
      <c r="I88" s="57"/>
      <c r="J88" s="58"/>
      <c r="K88" s="59"/>
    </row>
    <row r="89" spans="1:11" s="42" customFormat="1" ht="12.75">
      <c r="A89" s="55"/>
      <c r="B89" s="41"/>
      <c r="C89" s="41"/>
      <c r="D89" s="56"/>
      <c r="E89" s="55"/>
      <c r="F89" s="55"/>
      <c r="G89" s="55"/>
      <c r="H89" s="41"/>
      <c r="I89" s="57"/>
      <c r="J89" s="58"/>
      <c r="K89" s="59"/>
    </row>
    <row r="90" spans="1:11" s="42" customFormat="1" ht="12.75">
      <c r="A90" s="55"/>
      <c r="B90" s="41"/>
      <c r="C90" s="41"/>
      <c r="D90" s="56"/>
      <c r="E90" s="55"/>
      <c r="F90" s="55"/>
      <c r="G90" s="55"/>
      <c r="H90" s="41"/>
      <c r="I90" s="57"/>
      <c r="J90" s="58"/>
      <c r="K90" s="59"/>
    </row>
    <row r="91" spans="1:11" s="42" customFormat="1" ht="12.75">
      <c r="A91" s="55"/>
      <c r="B91" s="41"/>
      <c r="C91" s="41"/>
      <c r="D91" s="56"/>
      <c r="E91" s="55"/>
      <c r="F91" s="55"/>
      <c r="G91" s="55"/>
      <c r="H91" s="41"/>
      <c r="I91" s="57"/>
      <c r="J91" s="58"/>
      <c r="K91" s="59"/>
    </row>
    <row r="92" spans="1:11" s="42" customFormat="1" ht="12.75">
      <c r="A92" s="55"/>
      <c r="B92" s="41"/>
      <c r="C92" s="41"/>
      <c r="D92" s="56"/>
      <c r="E92" s="55"/>
      <c r="F92" s="55"/>
      <c r="G92" s="55"/>
      <c r="H92" s="41"/>
      <c r="I92" s="57"/>
      <c r="J92" s="58"/>
      <c r="K92" s="59"/>
    </row>
    <row r="93" spans="1:11" s="42" customFormat="1" ht="12.75">
      <c r="A93" s="55"/>
      <c r="B93" s="41"/>
      <c r="C93" s="41"/>
      <c r="D93" s="56"/>
      <c r="E93" s="55"/>
      <c r="F93" s="55"/>
      <c r="G93" s="55"/>
      <c r="H93" s="41"/>
      <c r="I93" s="57"/>
      <c r="J93" s="58"/>
      <c r="K93" s="59"/>
    </row>
    <row r="94" spans="1:11" s="42" customFormat="1" ht="12.75">
      <c r="A94" s="55"/>
      <c r="B94" s="41"/>
      <c r="C94" s="41"/>
      <c r="D94" s="56"/>
      <c r="E94" s="55"/>
      <c r="F94" s="55"/>
      <c r="G94" s="55"/>
      <c r="H94" s="41"/>
      <c r="I94" s="57"/>
      <c r="J94" s="58"/>
      <c r="K94" s="59"/>
    </row>
    <row r="95" spans="1:11" s="42" customFormat="1" ht="12.75">
      <c r="A95" s="55"/>
      <c r="B95" s="41"/>
      <c r="C95" s="41"/>
      <c r="D95" s="56"/>
      <c r="E95" s="55"/>
      <c r="F95" s="55"/>
      <c r="G95" s="55"/>
      <c r="H95" s="41"/>
      <c r="I95" s="57"/>
      <c r="J95" s="58"/>
      <c r="K95" s="59"/>
    </row>
    <row r="96" spans="1:11" s="42" customFormat="1" ht="12.75">
      <c r="A96" s="55"/>
      <c r="B96" s="41"/>
      <c r="C96" s="41"/>
      <c r="D96" s="56"/>
      <c r="E96" s="55"/>
      <c r="F96" s="55"/>
      <c r="G96" s="55"/>
      <c r="H96" s="41"/>
      <c r="I96" s="57"/>
      <c r="J96" s="58"/>
      <c r="K96" s="59"/>
    </row>
    <row r="97" spans="1:11" s="42" customFormat="1" ht="12.75">
      <c r="A97" s="55"/>
      <c r="B97" s="41"/>
      <c r="C97" s="41"/>
      <c r="D97" s="56"/>
      <c r="E97" s="55"/>
      <c r="F97" s="55"/>
      <c r="G97" s="55"/>
      <c r="H97" s="41"/>
      <c r="I97" s="57"/>
      <c r="J97" s="58"/>
      <c r="K97" s="59"/>
    </row>
    <row r="98" spans="1:11" s="42" customFormat="1" ht="12.75">
      <c r="A98" s="55"/>
      <c r="B98" s="41"/>
      <c r="C98" s="41"/>
      <c r="D98" s="56"/>
      <c r="E98" s="55"/>
      <c r="F98" s="55"/>
      <c r="G98" s="55"/>
      <c r="H98" s="41"/>
      <c r="I98" s="57"/>
      <c r="J98" s="58"/>
      <c r="K98" s="59"/>
    </row>
    <row r="99" spans="1:11" s="42" customFormat="1" ht="12.75">
      <c r="A99" s="55"/>
      <c r="B99" s="41"/>
      <c r="C99" s="41"/>
      <c r="D99" s="56"/>
      <c r="E99" s="55"/>
      <c r="F99" s="55"/>
      <c r="G99" s="55"/>
      <c r="H99" s="41"/>
      <c r="I99" s="57"/>
      <c r="J99" s="58"/>
      <c r="K99" s="59"/>
    </row>
    <row r="100" spans="1:11" s="42" customFormat="1" ht="12.75">
      <c r="A100" s="55"/>
      <c r="B100" s="41"/>
      <c r="C100" s="41"/>
      <c r="D100" s="56"/>
      <c r="E100" s="55"/>
      <c r="F100" s="55"/>
      <c r="G100" s="55"/>
      <c r="H100" s="41"/>
      <c r="I100" s="57"/>
      <c r="J100" s="58"/>
      <c r="K100" s="59"/>
    </row>
    <row r="101" spans="1:11" s="42" customFormat="1" ht="12.75">
      <c r="A101" s="55"/>
      <c r="B101" s="41"/>
      <c r="C101" s="41"/>
      <c r="D101" s="56"/>
      <c r="E101" s="55"/>
      <c r="F101" s="55"/>
      <c r="G101" s="55"/>
      <c r="H101" s="41"/>
      <c r="I101" s="57"/>
      <c r="J101" s="58"/>
      <c r="K101" s="59"/>
    </row>
    <row r="102" spans="1:11" s="42" customFormat="1" ht="12.75">
      <c r="A102" s="55"/>
      <c r="B102" s="41"/>
      <c r="C102" s="41"/>
      <c r="D102" s="56"/>
      <c r="E102" s="55"/>
      <c r="F102" s="55"/>
      <c r="G102" s="55"/>
      <c r="H102" s="41"/>
      <c r="I102" s="57"/>
      <c r="J102" s="58"/>
      <c r="K102" s="59"/>
    </row>
    <row r="103" spans="1:11" s="42" customFormat="1" ht="12.75">
      <c r="A103" s="55"/>
      <c r="B103" s="41"/>
      <c r="C103" s="41"/>
      <c r="D103" s="56"/>
      <c r="E103" s="55"/>
      <c r="F103" s="55"/>
      <c r="G103" s="55"/>
      <c r="H103" s="41"/>
      <c r="I103" s="57"/>
      <c r="J103" s="58"/>
      <c r="K103" s="59"/>
    </row>
    <row r="104" spans="1:11" s="42" customFormat="1" ht="12.75">
      <c r="A104" s="55"/>
      <c r="B104" s="41"/>
      <c r="C104" s="41"/>
      <c r="D104" s="56"/>
      <c r="E104" s="55"/>
      <c r="F104" s="55"/>
      <c r="G104" s="55"/>
      <c r="H104" s="41"/>
      <c r="I104" s="57"/>
      <c r="J104" s="58"/>
      <c r="K104" s="59"/>
    </row>
    <row r="105" spans="1:11" s="42" customFormat="1" ht="12.75">
      <c r="A105" s="55"/>
      <c r="B105" s="41"/>
      <c r="C105" s="41"/>
      <c r="D105" s="56"/>
      <c r="E105" s="55"/>
      <c r="F105" s="55"/>
      <c r="G105" s="55"/>
      <c r="H105" s="41"/>
      <c r="I105" s="57"/>
      <c r="J105" s="58"/>
      <c r="K105" s="59"/>
    </row>
    <row r="106" spans="1:11" s="42" customFormat="1" ht="12.75">
      <c r="A106" s="55"/>
      <c r="B106" s="41"/>
      <c r="C106" s="41"/>
      <c r="D106" s="56"/>
      <c r="E106" s="55"/>
      <c r="F106" s="55"/>
      <c r="G106" s="55"/>
      <c r="H106" s="41"/>
      <c r="I106" s="57"/>
      <c r="J106" s="58"/>
      <c r="K106" s="59"/>
    </row>
    <row r="107" spans="1:11" s="42" customFormat="1" ht="12.75">
      <c r="A107" s="55"/>
      <c r="B107" s="41"/>
      <c r="C107" s="41"/>
      <c r="D107" s="56"/>
      <c r="E107" s="55"/>
      <c r="F107" s="55"/>
      <c r="G107" s="55"/>
      <c r="H107" s="41"/>
      <c r="I107" s="57"/>
      <c r="J107" s="58"/>
      <c r="K107" s="59"/>
    </row>
    <row r="108" spans="1:11" s="42" customFormat="1" ht="12.75">
      <c r="A108" s="55"/>
      <c r="B108" s="41"/>
      <c r="C108" s="41"/>
      <c r="D108" s="56"/>
      <c r="E108" s="55"/>
      <c r="F108" s="55"/>
      <c r="G108" s="55"/>
      <c r="H108" s="41"/>
      <c r="I108" s="57"/>
      <c r="J108" s="58"/>
      <c r="K108" s="59"/>
    </row>
    <row r="109" spans="1:11" s="42" customFormat="1" ht="12.75">
      <c r="A109" s="55"/>
      <c r="B109" s="41"/>
      <c r="C109" s="41"/>
      <c r="D109" s="56"/>
      <c r="E109" s="55"/>
      <c r="F109" s="55"/>
      <c r="G109" s="55"/>
      <c r="H109" s="41"/>
      <c r="I109" s="57"/>
      <c r="J109" s="58"/>
      <c r="K109" s="59"/>
    </row>
    <row r="110" spans="1:11" s="42" customFormat="1" ht="12.75">
      <c r="A110" s="55"/>
      <c r="B110" s="41"/>
      <c r="C110" s="41"/>
      <c r="D110" s="56"/>
      <c r="E110" s="55"/>
      <c r="F110" s="55"/>
      <c r="G110" s="55"/>
      <c r="H110" s="41"/>
      <c r="I110" s="57"/>
      <c r="J110" s="58"/>
      <c r="K110" s="59"/>
    </row>
    <row r="111" spans="1:11" s="42" customFormat="1" ht="12.75">
      <c r="A111" s="55"/>
      <c r="B111" s="41"/>
      <c r="C111" s="41"/>
      <c r="D111" s="56"/>
      <c r="E111" s="55"/>
      <c r="F111" s="55"/>
      <c r="G111" s="55"/>
      <c r="H111" s="41"/>
      <c r="I111" s="57"/>
      <c r="J111" s="58"/>
      <c r="K111" s="59"/>
    </row>
    <row r="112" spans="1:11" s="42" customFormat="1" ht="12.75">
      <c r="A112" s="55"/>
      <c r="B112" s="41"/>
      <c r="C112" s="41"/>
      <c r="D112" s="56"/>
      <c r="E112" s="55"/>
      <c r="F112" s="55"/>
      <c r="G112" s="55"/>
      <c r="H112" s="41"/>
      <c r="I112" s="57"/>
      <c r="J112" s="58"/>
      <c r="K112" s="59"/>
    </row>
    <row r="113" spans="1:11" s="42" customFormat="1" ht="12.75">
      <c r="A113" s="55"/>
      <c r="B113" s="41"/>
      <c r="C113" s="41"/>
      <c r="D113" s="56"/>
      <c r="E113" s="55"/>
      <c r="F113" s="55"/>
      <c r="G113" s="55"/>
      <c r="H113" s="41"/>
      <c r="I113" s="57"/>
      <c r="J113" s="58"/>
      <c r="K113" s="59"/>
    </row>
    <row r="114" spans="1:11" s="42" customFormat="1" ht="12.75">
      <c r="A114" s="55"/>
      <c r="B114" s="41"/>
      <c r="C114" s="41"/>
      <c r="D114" s="56"/>
      <c r="E114" s="55"/>
      <c r="F114" s="55"/>
      <c r="G114" s="55"/>
      <c r="H114" s="41"/>
      <c r="I114" s="57"/>
      <c r="J114" s="58"/>
      <c r="K114" s="59"/>
    </row>
    <row r="115" spans="1:11" s="42" customFormat="1" ht="12.75">
      <c r="A115" s="55"/>
      <c r="B115" s="41"/>
      <c r="C115" s="41"/>
      <c r="D115" s="56"/>
      <c r="E115" s="55"/>
      <c r="F115" s="55"/>
      <c r="G115" s="55"/>
      <c r="H115" s="41"/>
      <c r="I115" s="57"/>
      <c r="J115" s="58"/>
      <c r="K115" s="59"/>
    </row>
    <row r="116" spans="1:11" s="42" customFormat="1" ht="12.75">
      <c r="A116" s="55"/>
      <c r="B116" s="41"/>
      <c r="C116" s="41"/>
      <c r="D116" s="56"/>
      <c r="E116" s="55"/>
      <c r="F116" s="55"/>
      <c r="G116" s="55"/>
      <c r="H116" s="41"/>
      <c r="I116" s="57"/>
      <c r="J116" s="58"/>
      <c r="K116" s="59"/>
    </row>
    <row r="117" spans="1:11" s="42" customFormat="1" ht="12.75">
      <c r="A117" s="55"/>
      <c r="B117" s="41"/>
      <c r="C117" s="41"/>
      <c r="D117" s="56"/>
      <c r="E117" s="55"/>
      <c r="F117" s="55"/>
      <c r="G117" s="55"/>
      <c r="H117" s="41"/>
      <c r="I117" s="57"/>
      <c r="J117" s="58"/>
      <c r="K117" s="59"/>
    </row>
    <row r="118" spans="1:11" s="42" customFormat="1" ht="12.75">
      <c r="A118" s="55"/>
      <c r="B118" s="41"/>
      <c r="C118" s="41"/>
      <c r="D118" s="56"/>
      <c r="E118" s="55"/>
      <c r="F118" s="55"/>
      <c r="G118" s="55"/>
      <c r="H118" s="41"/>
      <c r="I118" s="57"/>
      <c r="J118" s="58"/>
      <c r="K118" s="59"/>
    </row>
    <row r="119" spans="1:11" s="42" customFormat="1" ht="12.75">
      <c r="A119" s="55"/>
      <c r="B119" s="41"/>
      <c r="C119" s="41"/>
      <c r="D119" s="56"/>
      <c r="E119" s="55"/>
      <c r="F119" s="55"/>
      <c r="G119" s="55"/>
      <c r="H119" s="41"/>
      <c r="I119" s="57"/>
      <c r="J119" s="58"/>
      <c r="K119" s="59"/>
    </row>
    <row r="120" spans="1:11" s="42" customFormat="1" ht="12.75">
      <c r="A120" s="55"/>
      <c r="B120" s="41"/>
      <c r="C120" s="41"/>
      <c r="D120" s="56"/>
      <c r="E120" s="55"/>
      <c r="F120" s="55"/>
      <c r="G120" s="55"/>
      <c r="H120" s="41"/>
      <c r="I120" s="57"/>
      <c r="J120" s="58"/>
      <c r="K120" s="59"/>
    </row>
    <row r="121" spans="1:11" s="42" customFormat="1" ht="12.75">
      <c r="A121" s="55"/>
      <c r="B121" s="41"/>
      <c r="C121" s="41"/>
      <c r="D121" s="56"/>
      <c r="E121" s="55"/>
      <c r="F121" s="55"/>
      <c r="G121" s="55"/>
      <c r="H121" s="41"/>
      <c r="I121" s="57"/>
      <c r="J121" s="58"/>
      <c r="K121" s="59"/>
    </row>
    <row r="122" spans="1:11" s="42" customFormat="1" ht="12.75">
      <c r="A122" s="55"/>
      <c r="B122" s="41"/>
      <c r="C122" s="41"/>
      <c r="D122" s="56"/>
      <c r="E122" s="55"/>
      <c r="F122" s="55"/>
      <c r="G122" s="55"/>
      <c r="H122" s="41"/>
      <c r="I122" s="57"/>
      <c r="J122" s="58"/>
      <c r="K122" s="59"/>
    </row>
    <row r="123" spans="1:11" s="42" customFormat="1" ht="12.75">
      <c r="A123" s="55"/>
      <c r="B123" s="41"/>
      <c r="C123" s="41"/>
      <c r="D123" s="56"/>
      <c r="E123" s="55"/>
      <c r="F123" s="55"/>
      <c r="G123" s="55"/>
      <c r="H123" s="41"/>
      <c r="I123" s="57"/>
      <c r="J123" s="58"/>
      <c r="K123" s="59"/>
    </row>
    <row r="124" spans="1:11" s="42" customFormat="1" ht="12.75">
      <c r="A124" s="55"/>
      <c r="B124" s="41"/>
      <c r="C124" s="41"/>
      <c r="D124" s="56"/>
      <c r="E124" s="55"/>
      <c r="F124" s="55"/>
      <c r="G124" s="55"/>
      <c r="H124" s="41"/>
      <c r="I124" s="57"/>
      <c r="J124" s="58"/>
      <c r="K124" s="59"/>
    </row>
    <row r="125" spans="1:11" s="42" customFormat="1" ht="12.75">
      <c r="A125" s="55"/>
      <c r="B125" s="41"/>
      <c r="C125" s="41"/>
      <c r="D125" s="56"/>
      <c r="E125" s="55"/>
      <c r="F125" s="55"/>
      <c r="G125" s="55"/>
      <c r="H125" s="41"/>
      <c r="I125" s="57"/>
      <c r="J125" s="58"/>
      <c r="K125" s="59"/>
    </row>
    <row r="126" spans="1:11" s="42" customFormat="1" ht="12.75">
      <c r="A126" s="55"/>
      <c r="B126" s="41"/>
      <c r="C126" s="41"/>
      <c r="D126" s="56"/>
      <c r="E126" s="55"/>
      <c r="F126" s="55"/>
      <c r="G126" s="55"/>
      <c r="H126" s="41"/>
      <c r="I126" s="57"/>
      <c r="J126" s="58"/>
      <c r="K126" s="59"/>
    </row>
    <row r="127" spans="1:11" s="42" customFormat="1" ht="12.75">
      <c r="A127" s="55"/>
      <c r="B127" s="41"/>
      <c r="C127" s="41"/>
      <c r="D127" s="56"/>
      <c r="E127" s="55"/>
      <c r="F127" s="55"/>
      <c r="G127" s="55"/>
      <c r="H127" s="41"/>
      <c r="I127" s="57"/>
      <c r="J127" s="58"/>
      <c r="K127" s="59"/>
    </row>
    <row r="128" spans="1:11" s="42" customFormat="1" ht="12.75">
      <c r="A128" s="55"/>
      <c r="B128" s="41"/>
      <c r="C128" s="41"/>
      <c r="D128" s="56"/>
      <c r="E128" s="55"/>
      <c r="F128" s="55"/>
      <c r="G128" s="55"/>
      <c r="H128" s="41"/>
      <c r="I128" s="57"/>
      <c r="J128" s="58"/>
      <c r="K128" s="59"/>
    </row>
    <row r="129" spans="1:11" s="42" customFormat="1" ht="12.75">
      <c r="A129" s="55"/>
      <c r="B129" s="41"/>
      <c r="C129" s="41"/>
      <c r="D129" s="56"/>
      <c r="E129" s="55"/>
      <c r="F129" s="55"/>
      <c r="G129" s="55"/>
      <c r="H129" s="41"/>
      <c r="I129" s="57"/>
      <c r="J129" s="58"/>
      <c r="K129" s="59"/>
    </row>
    <row r="130" spans="1:11" s="42" customFormat="1" ht="12.75">
      <c r="A130" s="55"/>
      <c r="B130" s="41"/>
      <c r="C130" s="41"/>
      <c r="D130" s="56"/>
      <c r="E130" s="55"/>
      <c r="F130" s="55"/>
      <c r="G130" s="55"/>
      <c r="H130" s="41"/>
      <c r="I130" s="57"/>
      <c r="J130" s="58"/>
      <c r="K130" s="59"/>
    </row>
    <row r="131" spans="1:11" s="42" customFormat="1" ht="12.75">
      <c r="A131" s="55"/>
      <c r="B131" s="41"/>
      <c r="C131" s="41"/>
      <c r="D131" s="56"/>
      <c r="E131" s="55"/>
      <c r="F131" s="55"/>
      <c r="G131" s="55"/>
      <c r="H131" s="41"/>
      <c r="I131" s="57"/>
      <c r="J131" s="58"/>
      <c r="K131" s="59"/>
    </row>
    <row r="132" spans="1:11" s="42" customFormat="1" ht="12.75">
      <c r="A132" s="55"/>
      <c r="B132" s="41"/>
      <c r="C132" s="41"/>
      <c r="D132" s="56"/>
      <c r="E132" s="55"/>
      <c r="F132" s="55"/>
      <c r="G132" s="55"/>
      <c r="H132" s="41"/>
      <c r="I132" s="57"/>
      <c r="J132" s="58"/>
      <c r="K132" s="59"/>
    </row>
    <row r="133" spans="1:11" s="42" customFormat="1" ht="12.75">
      <c r="A133" s="55"/>
      <c r="B133" s="41"/>
      <c r="C133" s="41"/>
      <c r="D133" s="56"/>
      <c r="E133" s="55"/>
      <c r="F133" s="55"/>
      <c r="G133" s="55"/>
      <c r="H133" s="41"/>
      <c r="I133" s="57"/>
      <c r="J133" s="58"/>
      <c r="K133" s="59"/>
    </row>
    <row r="134" spans="1:11" s="42" customFormat="1" ht="12.75">
      <c r="A134" s="55"/>
      <c r="B134" s="41"/>
      <c r="C134" s="41"/>
      <c r="D134" s="56"/>
      <c r="E134" s="55"/>
      <c r="F134" s="55"/>
      <c r="G134" s="55"/>
      <c r="H134" s="41"/>
      <c r="I134" s="57"/>
      <c r="J134" s="58"/>
      <c r="K134" s="59"/>
    </row>
    <row r="135" spans="1:11" s="42" customFormat="1" ht="12.75">
      <c r="A135" s="55"/>
      <c r="B135" s="41"/>
      <c r="C135" s="41"/>
      <c r="D135" s="56"/>
      <c r="E135" s="55"/>
      <c r="F135" s="55"/>
      <c r="G135" s="55"/>
      <c r="H135" s="41"/>
      <c r="I135" s="57"/>
      <c r="J135" s="58"/>
      <c r="K135" s="59"/>
    </row>
    <row r="136" spans="1:11" s="42" customFormat="1" ht="12.75">
      <c r="A136" s="55"/>
      <c r="B136" s="41"/>
      <c r="C136" s="41"/>
      <c r="D136" s="56"/>
      <c r="E136" s="55"/>
      <c r="F136" s="55"/>
      <c r="G136" s="55"/>
      <c r="H136" s="41"/>
      <c r="I136" s="57"/>
      <c r="J136" s="58"/>
      <c r="K136" s="59"/>
    </row>
    <row r="137" spans="1:11" s="42" customFormat="1" ht="12.75">
      <c r="A137" s="55"/>
      <c r="B137" s="41"/>
      <c r="C137" s="41"/>
      <c r="D137" s="56"/>
      <c r="E137" s="55"/>
      <c r="F137" s="55"/>
      <c r="G137" s="55"/>
      <c r="H137" s="41"/>
      <c r="I137" s="57"/>
      <c r="J137" s="58"/>
      <c r="K137" s="59"/>
    </row>
  </sheetData>
  <sheetProtection/>
  <mergeCells count="80">
    <mergeCell ref="A1:K1"/>
    <mergeCell ref="E2:K2"/>
    <mergeCell ref="E3:K3"/>
    <mergeCell ref="K4:K5"/>
    <mergeCell ref="D26:G26"/>
    <mergeCell ref="A2:A5"/>
    <mergeCell ref="D78:G78"/>
    <mergeCell ref="D65:G65"/>
    <mergeCell ref="D51:G51"/>
    <mergeCell ref="D62:G62"/>
    <mergeCell ref="D64:G64"/>
    <mergeCell ref="D28:G28"/>
    <mergeCell ref="D36:G36"/>
    <mergeCell ref="D35:G35"/>
    <mergeCell ref="D22:G22"/>
    <mergeCell ref="D57:G57"/>
    <mergeCell ref="D59:G59"/>
    <mergeCell ref="D63:G63"/>
    <mergeCell ref="D55:G55"/>
    <mergeCell ref="J4:J5"/>
    <mergeCell ref="B2:D3"/>
    <mergeCell ref="B4:D5"/>
    <mergeCell ref="D40:G40"/>
    <mergeCell ref="D58:G58"/>
    <mergeCell ref="D46:G46"/>
    <mergeCell ref="D75:G75"/>
    <mergeCell ref="D69:G69"/>
    <mergeCell ref="D66:G66"/>
    <mergeCell ref="D67:G67"/>
    <mergeCell ref="D68:G68"/>
    <mergeCell ref="D60:G60"/>
    <mergeCell ref="D61:G61"/>
    <mergeCell ref="E4:I5"/>
    <mergeCell ref="D38:G38"/>
    <mergeCell ref="D45:G45"/>
    <mergeCell ref="D48:G48"/>
    <mergeCell ref="D39:G39"/>
    <mergeCell ref="D37:G37"/>
    <mergeCell ref="D33:G33"/>
    <mergeCell ref="D8:G8"/>
    <mergeCell ref="D9:G9"/>
    <mergeCell ref="D15:G15"/>
    <mergeCell ref="D54:G54"/>
    <mergeCell ref="D43:G43"/>
    <mergeCell ref="D27:G27"/>
    <mergeCell ref="D24:G24"/>
    <mergeCell ref="D12:G12"/>
    <mergeCell ref="D19:G19"/>
    <mergeCell ref="D49:G49"/>
    <mergeCell ref="D53:G53"/>
    <mergeCell ref="D52:G52"/>
    <mergeCell ref="D29:G29"/>
    <mergeCell ref="D16:G16"/>
    <mergeCell ref="D13:G13"/>
    <mergeCell ref="D44:G44"/>
    <mergeCell ref="D31:G31"/>
    <mergeCell ref="D34:G34"/>
    <mergeCell ref="D11:G11"/>
    <mergeCell ref="D30:G30"/>
    <mergeCell ref="D41:G41"/>
    <mergeCell ref="D56:G56"/>
    <mergeCell ref="D42:G42"/>
    <mergeCell ref="D47:G47"/>
    <mergeCell ref="K6:K7"/>
    <mergeCell ref="D6:G7"/>
    <mergeCell ref="H6:H7"/>
    <mergeCell ref="I6:I7"/>
    <mergeCell ref="J6:J7"/>
    <mergeCell ref="D32:G32"/>
    <mergeCell ref="D17:G17"/>
    <mergeCell ref="B6:B7"/>
    <mergeCell ref="D14:G14"/>
    <mergeCell ref="D20:G20"/>
    <mergeCell ref="D25:G25"/>
    <mergeCell ref="A6:A7"/>
    <mergeCell ref="D21:G21"/>
    <mergeCell ref="C6:C7"/>
    <mergeCell ref="D23:G23"/>
    <mergeCell ref="D18:G18"/>
    <mergeCell ref="D10:G10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75" r:id="rId2"/>
  <rowBreaks count="1" manualBreakCount="1">
    <brk id="3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4">
      <selection activeCell="D107" sqref="D107"/>
    </sheetView>
  </sheetViews>
  <sheetFormatPr defaultColWidth="9.140625" defaultRowHeight="12.75"/>
  <cols>
    <col min="1" max="1" width="19.28125" style="0" customWidth="1"/>
    <col min="2" max="2" width="15.8515625" style="0" customWidth="1"/>
    <col min="3" max="3" width="15.140625" style="0" customWidth="1"/>
    <col min="4" max="4" width="17.140625" style="0" customWidth="1"/>
    <col min="5" max="5" width="14.28125" style="0" customWidth="1"/>
  </cols>
  <sheetData>
    <row r="1" spans="1:4" ht="12.75">
      <c r="A1" s="249" t="s">
        <v>137</v>
      </c>
      <c r="B1" s="249"/>
      <c r="C1" s="249"/>
      <c r="D1" s="249"/>
    </row>
    <row r="2" spans="1:6" ht="12.75">
      <c r="A2" s="24"/>
      <c r="F2" s="84"/>
    </row>
    <row r="3" spans="1:6" ht="12.75">
      <c r="A3" s="251" t="s">
        <v>207</v>
      </c>
      <c r="B3" s="251"/>
      <c r="C3" s="251"/>
      <c r="D3" s="251"/>
      <c r="F3" s="84"/>
    </row>
    <row r="4" spans="1:6" ht="12.75">
      <c r="A4" s="88"/>
      <c r="B4" s="86" t="s">
        <v>123</v>
      </c>
      <c r="C4" s="86" t="s">
        <v>206</v>
      </c>
      <c r="D4" s="86" t="s">
        <v>138</v>
      </c>
      <c r="E4" s="94"/>
      <c r="F4" s="84"/>
    </row>
    <row r="5" spans="1:6" ht="12.75">
      <c r="A5" s="25" t="s">
        <v>193</v>
      </c>
      <c r="B5" s="87">
        <v>115</v>
      </c>
      <c r="C5" s="87">
        <v>12</v>
      </c>
      <c r="D5" s="89">
        <f>B5*C5</f>
        <v>1380</v>
      </c>
      <c r="F5" s="84"/>
    </row>
    <row r="6" spans="1:6" ht="12.75">
      <c r="A6" s="25" t="s">
        <v>194</v>
      </c>
      <c r="B6" s="87">
        <v>35</v>
      </c>
      <c r="C6" s="87">
        <v>9</v>
      </c>
      <c r="D6" s="89">
        <f aca="true" t="shared" si="0" ref="D6:D14">B6*C6</f>
        <v>315</v>
      </c>
      <c r="F6" s="84"/>
    </row>
    <row r="7" spans="1:6" ht="12.75">
      <c r="A7" s="25" t="s">
        <v>195</v>
      </c>
      <c r="B7" s="87">
        <v>22</v>
      </c>
      <c r="C7" s="87">
        <v>30</v>
      </c>
      <c r="D7" s="89">
        <f t="shared" si="0"/>
        <v>660</v>
      </c>
      <c r="F7" s="84"/>
    </row>
    <row r="8" spans="1:6" ht="12.75">
      <c r="A8" s="25" t="s">
        <v>196</v>
      </c>
      <c r="B8" s="87">
        <v>50</v>
      </c>
      <c r="C8" s="87">
        <v>10</v>
      </c>
      <c r="D8" s="89">
        <f t="shared" si="0"/>
        <v>500</v>
      </c>
      <c r="F8" s="84"/>
    </row>
    <row r="9" spans="1:6" ht="12.75">
      <c r="A9" s="25" t="s">
        <v>197</v>
      </c>
      <c r="B9" s="87">
        <v>175</v>
      </c>
      <c r="C9" s="87">
        <v>12</v>
      </c>
      <c r="D9" s="89">
        <f t="shared" si="0"/>
        <v>2100</v>
      </c>
      <c r="F9" s="84"/>
    </row>
    <row r="10" spans="1:6" ht="12.75">
      <c r="A10" s="25" t="s">
        <v>198</v>
      </c>
      <c r="B10" s="87">
        <v>19</v>
      </c>
      <c r="C10" s="87">
        <v>15</v>
      </c>
      <c r="D10" s="89">
        <f t="shared" si="0"/>
        <v>285</v>
      </c>
      <c r="F10" s="84"/>
    </row>
    <row r="11" spans="1:6" ht="12.75">
      <c r="A11" s="25" t="s">
        <v>199</v>
      </c>
      <c r="B11" s="87">
        <v>75</v>
      </c>
      <c r="C11" s="87">
        <v>10</v>
      </c>
      <c r="D11" s="89">
        <f t="shared" si="0"/>
        <v>750</v>
      </c>
      <c r="F11" s="84"/>
    </row>
    <row r="12" spans="1:6" ht="12.75">
      <c r="A12" s="25" t="s">
        <v>200</v>
      </c>
      <c r="B12" s="87">
        <v>70</v>
      </c>
      <c r="C12" s="87">
        <v>10</v>
      </c>
      <c r="D12" s="89">
        <f t="shared" si="0"/>
        <v>700</v>
      </c>
      <c r="F12" s="84"/>
    </row>
    <row r="13" spans="1:6" ht="12.75">
      <c r="A13" s="25" t="s">
        <v>201</v>
      </c>
      <c r="B13" s="87">
        <v>130</v>
      </c>
      <c r="C13" s="87">
        <v>15</v>
      </c>
      <c r="D13" s="89">
        <f t="shared" si="0"/>
        <v>1950</v>
      </c>
      <c r="F13" s="84"/>
    </row>
    <row r="14" spans="1:6" ht="12.75">
      <c r="A14" s="25" t="s">
        <v>202</v>
      </c>
      <c r="B14" s="87">
        <v>138</v>
      </c>
      <c r="C14" s="87">
        <v>15</v>
      </c>
      <c r="D14" s="89">
        <f t="shared" si="0"/>
        <v>2070</v>
      </c>
      <c r="F14" s="84"/>
    </row>
    <row r="15" spans="1:6" ht="12.75">
      <c r="A15" s="25" t="s">
        <v>203</v>
      </c>
      <c r="B15" s="87">
        <v>165</v>
      </c>
      <c r="C15" s="87">
        <v>18</v>
      </c>
      <c r="D15" s="89">
        <f>B15*C15</f>
        <v>2970</v>
      </c>
      <c r="F15" s="84"/>
    </row>
    <row r="16" spans="1:6" ht="12.75">
      <c r="A16" s="25" t="s">
        <v>204</v>
      </c>
      <c r="B16" s="87">
        <v>138</v>
      </c>
      <c r="C16" s="87">
        <v>10</v>
      </c>
      <c r="D16" s="89">
        <f>B16*C16</f>
        <v>1380</v>
      </c>
      <c r="F16" s="84"/>
    </row>
    <row r="17" spans="1:6" ht="12.75">
      <c r="A17" s="25" t="s">
        <v>205</v>
      </c>
      <c r="B17" s="87">
        <v>55</v>
      </c>
      <c r="C17" s="87">
        <v>10</v>
      </c>
      <c r="D17" s="89">
        <f>B17*C17</f>
        <v>550</v>
      </c>
      <c r="F17" s="84"/>
    </row>
    <row r="18" spans="1:4" ht="12.75">
      <c r="A18" s="252" t="s">
        <v>139</v>
      </c>
      <c r="B18" s="252"/>
      <c r="C18" s="252"/>
      <c r="D18" s="91">
        <f>SUM(D5:D17)</f>
        <v>15610</v>
      </c>
    </row>
    <row r="19" spans="1:6" ht="12.75">
      <c r="A19" s="24"/>
      <c r="F19" s="84"/>
    </row>
    <row r="20" spans="1:6" ht="12.75">
      <c r="A20" s="118" t="s">
        <v>208</v>
      </c>
      <c r="B20" s="119"/>
      <c r="C20" s="120"/>
      <c r="D20" s="120"/>
      <c r="F20" s="84"/>
    </row>
    <row r="21" spans="1:5" s="84" customFormat="1" ht="12.75">
      <c r="A21" s="112" t="s">
        <v>209</v>
      </c>
      <c r="B21" s="113"/>
      <c r="C21" s="113"/>
      <c r="D21" s="113"/>
      <c r="E21" s="114"/>
    </row>
    <row r="22" spans="1:4" s="84" customFormat="1" ht="12.75">
      <c r="A22" s="115" t="s">
        <v>210</v>
      </c>
      <c r="B22" s="92"/>
      <c r="C22" s="92"/>
      <c r="D22" s="93"/>
    </row>
    <row r="23" spans="1:4" s="84" customFormat="1" ht="12.75">
      <c r="A23" s="115"/>
      <c r="B23" s="92"/>
      <c r="C23" s="92"/>
      <c r="D23" s="93"/>
    </row>
    <row r="24" spans="1:4" s="84" customFormat="1" ht="12.75">
      <c r="A24" s="122" t="s">
        <v>211</v>
      </c>
      <c r="B24" s="92"/>
      <c r="C24" s="92"/>
      <c r="D24" s="93"/>
    </row>
    <row r="25" spans="1:4" s="84" customFormat="1" ht="12.75">
      <c r="A25" s="115" t="s">
        <v>212</v>
      </c>
      <c r="B25" s="92"/>
      <c r="C25" s="92"/>
      <c r="D25" s="93"/>
    </row>
    <row r="26" spans="1:4" s="84" customFormat="1" ht="12.75">
      <c r="A26" s="121" t="s">
        <v>213</v>
      </c>
      <c r="B26" s="92"/>
      <c r="C26" s="92"/>
      <c r="D26" s="93"/>
    </row>
    <row r="27" spans="1:4" s="84" customFormat="1" ht="12.75">
      <c r="A27" s="115"/>
      <c r="B27" s="92"/>
      <c r="C27" s="92"/>
      <c r="D27" s="93"/>
    </row>
    <row r="28" spans="1:4" s="84" customFormat="1" ht="12.75">
      <c r="A28" s="121" t="s">
        <v>215</v>
      </c>
      <c r="B28" s="92"/>
      <c r="C28" s="92"/>
      <c r="D28" s="93"/>
    </row>
    <row r="29" spans="1:4" s="84" customFormat="1" ht="12.75">
      <c r="A29" s="121" t="s">
        <v>216</v>
      </c>
      <c r="B29" s="92"/>
      <c r="C29" s="92"/>
      <c r="D29" s="93"/>
    </row>
    <row r="30" spans="1:4" s="84" customFormat="1" ht="12.75">
      <c r="A30" s="121" t="s">
        <v>214</v>
      </c>
      <c r="B30" s="92"/>
      <c r="C30" s="92"/>
      <c r="D30" s="93"/>
    </row>
    <row r="31" spans="1:4" s="84" customFormat="1" ht="12.75">
      <c r="A31" s="121" t="s">
        <v>217</v>
      </c>
      <c r="B31" s="92"/>
      <c r="C31" s="92"/>
      <c r="D31" s="93"/>
    </row>
    <row r="32" spans="1:4" s="84" customFormat="1" ht="12.75">
      <c r="A32" s="250"/>
      <c r="B32" s="250"/>
      <c r="C32" s="250"/>
      <c r="D32" s="117"/>
    </row>
    <row r="33" spans="1:4" s="84" customFormat="1" ht="12.75">
      <c r="A33" s="116"/>
      <c r="B33" s="116"/>
      <c r="C33" s="116"/>
      <c r="D33" s="117"/>
    </row>
    <row r="34" spans="1:4" s="84" customFormat="1" ht="12.75">
      <c r="A34" s="116" t="s">
        <v>218</v>
      </c>
      <c r="B34" s="116"/>
      <c r="C34" s="116"/>
      <c r="D34" s="117"/>
    </row>
    <row r="35" spans="1:4" s="84" customFormat="1" ht="12.75">
      <c r="A35" s="112" t="s">
        <v>219</v>
      </c>
      <c r="B35" s="116"/>
      <c r="C35" s="116"/>
      <c r="D35" s="117"/>
    </row>
    <row r="36" spans="1:4" s="84" customFormat="1" ht="12.75">
      <c r="A36" s="112" t="s">
        <v>250</v>
      </c>
      <c r="B36" s="116"/>
      <c r="C36" s="116"/>
      <c r="D36" s="117"/>
    </row>
    <row r="37" spans="1:4" s="84" customFormat="1" ht="12.75">
      <c r="A37" s="112"/>
      <c r="B37" s="116"/>
      <c r="C37" s="116"/>
      <c r="D37" s="117"/>
    </row>
    <row r="38" spans="1:4" s="84" customFormat="1" ht="12.75">
      <c r="A38" s="112" t="s">
        <v>251</v>
      </c>
      <c r="B38" s="116"/>
      <c r="C38" s="116"/>
      <c r="D38" s="117"/>
    </row>
    <row r="39" spans="1:4" s="84" customFormat="1" ht="12.75">
      <c r="A39" s="112" t="s">
        <v>252</v>
      </c>
      <c r="B39" s="116"/>
      <c r="C39" s="116"/>
      <c r="D39" s="117"/>
    </row>
    <row r="40" spans="1:4" s="84" customFormat="1" ht="12.75">
      <c r="A40" s="112"/>
      <c r="B40" s="116"/>
      <c r="C40" s="116"/>
      <c r="D40" s="117"/>
    </row>
    <row r="41" spans="1:4" s="84" customFormat="1" ht="12.75">
      <c r="A41" s="112" t="s">
        <v>253</v>
      </c>
      <c r="B41" s="116"/>
      <c r="C41" s="116"/>
      <c r="D41" s="117"/>
    </row>
    <row r="42" spans="1:4" s="84" customFormat="1" ht="12.75">
      <c r="A42" s="112" t="s">
        <v>254</v>
      </c>
      <c r="B42" s="116"/>
      <c r="C42" s="116"/>
      <c r="D42" s="117"/>
    </row>
    <row r="43" spans="1:4" s="84" customFormat="1" ht="12.75">
      <c r="A43" s="112" t="s">
        <v>255</v>
      </c>
      <c r="B43" s="116"/>
      <c r="C43" s="116"/>
      <c r="D43" s="117"/>
    </row>
    <row r="44" spans="1:4" s="84" customFormat="1" ht="12.75">
      <c r="A44" s="112" t="s">
        <v>256</v>
      </c>
      <c r="B44" s="116"/>
      <c r="C44" s="116"/>
      <c r="D44" s="117"/>
    </row>
    <row r="46" spans="1:3" ht="12.75">
      <c r="A46" s="249" t="s">
        <v>140</v>
      </c>
      <c r="B46" s="249"/>
      <c r="C46" s="249"/>
    </row>
    <row r="48" ht="12.75">
      <c r="A48" t="s">
        <v>257</v>
      </c>
    </row>
    <row r="49" spans="1:4" ht="12.75">
      <c r="A49" s="123" t="s">
        <v>258</v>
      </c>
      <c r="B49" s="87">
        <v>15</v>
      </c>
      <c r="C49" s="87">
        <f>28*15</f>
        <v>420</v>
      </c>
      <c r="D49" s="25" t="s">
        <v>14</v>
      </c>
    </row>
    <row r="50" spans="1:4" ht="12.75">
      <c r="A50" s="123" t="s">
        <v>259</v>
      </c>
      <c r="B50" s="87">
        <v>15</v>
      </c>
      <c r="C50" s="87">
        <f>8*15</f>
        <v>120</v>
      </c>
      <c r="D50" s="25" t="s">
        <v>14</v>
      </c>
    </row>
    <row r="51" spans="1:4" ht="12.75">
      <c r="A51" s="123" t="s">
        <v>260</v>
      </c>
      <c r="B51" s="87">
        <v>15</v>
      </c>
      <c r="C51" s="87">
        <f>20*15</f>
        <v>300</v>
      </c>
      <c r="D51" s="25" t="s">
        <v>14</v>
      </c>
    </row>
    <row r="52" spans="1:4" ht="12.75">
      <c r="A52" s="123" t="s">
        <v>261</v>
      </c>
      <c r="B52" s="87">
        <v>20</v>
      </c>
      <c r="C52" s="87">
        <f>4*20</f>
        <v>80</v>
      </c>
      <c r="D52" s="25" t="s">
        <v>14</v>
      </c>
    </row>
    <row r="53" spans="1:4" ht="12.75">
      <c r="A53" s="84"/>
      <c r="B53" s="92"/>
      <c r="C53" s="125">
        <f>SUM(C49:C52)</f>
        <v>920</v>
      </c>
      <c r="D53" s="126" t="s">
        <v>14</v>
      </c>
    </row>
    <row r="55" ht="12.75">
      <c r="A55" s="24" t="s">
        <v>262</v>
      </c>
    </row>
    <row r="56" ht="12.75">
      <c r="A56" s="87">
        <v>43.15</v>
      </c>
    </row>
    <row r="57" ht="12.75">
      <c r="A57" s="87">
        <v>123.65</v>
      </c>
    </row>
    <row r="58" ht="12.75">
      <c r="A58" s="87">
        <v>75.4</v>
      </c>
    </row>
    <row r="59" ht="12.75">
      <c r="A59" s="87">
        <v>44</v>
      </c>
    </row>
    <row r="60" ht="12.75">
      <c r="A60" s="87">
        <v>123.6</v>
      </c>
    </row>
    <row r="61" ht="12.75">
      <c r="A61" s="87">
        <v>56.6</v>
      </c>
    </row>
    <row r="62" ht="12.75">
      <c r="A62" s="87">
        <v>54</v>
      </c>
    </row>
    <row r="63" ht="12.75">
      <c r="A63" s="87">
        <v>142.1</v>
      </c>
    </row>
    <row r="64" spans="1:2" ht="12.75">
      <c r="A64" s="124">
        <f>SUM(A56:A63)</f>
        <v>662.5000000000001</v>
      </c>
      <c r="B64" s="127" t="s">
        <v>14</v>
      </c>
    </row>
    <row r="66" ht="12.75">
      <c r="A66" s="24" t="s">
        <v>263</v>
      </c>
    </row>
    <row r="67" ht="12.75">
      <c r="A67" s="87">
        <v>45.9</v>
      </c>
    </row>
    <row r="68" ht="12.75">
      <c r="A68" s="87">
        <v>89.5</v>
      </c>
    </row>
    <row r="69" ht="12.75">
      <c r="A69" s="87">
        <v>101.2</v>
      </c>
    </row>
    <row r="70" ht="12.75">
      <c r="A70" s="87">
        <v>53.9</v>
      </c>
    </row>
    <row r="71" spans="1:2" ht="12.75">
      <c r="A71" s="128">
        <f>SUM(A67:A70)</f>
        <v>290.5</v>
      </c>
      <c r="B71" s="127" t="s">
        <v>14</v>
      </c>
    </row>
    <row r="73" ht="12.75">
      <c r="A73" s="24" t="s">
        <v>264</v>
      </c>
    </row>
    <row r="74" ht="12.75">
      <c r="A74" s="24" t="s">
        <v>265</v>
      </c>
    </row>
    <row r="77" spans="1:3" ht="12.75">
      <c r="A77" s="249" t="s">
        <v>266</v>
      </c>
      <c r="B77" s="249"/>
      <c r="C77" s="249"/>
    </row>
    <row r="79" ht="12.75">
      <c r="A79" s="24" t="s">
        <v>267</v>
      </c>
    </row>
    <row r="80" spans="1:2" ht="12.75">
      <c r="A80" s="87">
        <v>420</v>
      </c>
      <c r="B80" s="86" t="s">
        <v>268</v>
      </c>
    </row>
    <row r="81" spans="1:2" ht="12.75">
      <c r="A81" s="87">
        <v>96</v>
      </c>
      <c r="B81" s="86" t="s">
        <v>269</v>
      </c>
    </row>
    <row r="82" spans="1:2" ht="12.75">
      <c r="A82" s="87">
        <v>300</v>
      </c>
      <c r="B82" s="86" t="s">
        <v>270</v>
      </c>
    </row>
    <row r="83" spans="1:2" ht="12.75">
      <c r="A83" s="128">
        <f>SUM(A80:A82)</f>
        <v>816</v>
      </c>
      <c r="B83" s="129" t="s">
        <v>14</v>
      </c>
    </row>
    <row r="85" ht="12.75">
      <c r="A85" s="24" t="s">
        <v>271</v>
      </c>
    </row>
    <row r="86" ht="12.75">
      <c r="A86" s="87">
        <v>160</v>
      </c>
    </row>
    <row r="87" ht="12.75">
      <c r="A87" s="87">
        <v>160</v>
      </c>
    </row>
    <row r="88" ht="12.75">
      <c r="A88" s="87">
        <v>50</v>
      </c>
    </row>
    <row r="89" ht="12.75">
      <c r="A89" s="87">
        <v>180</v>
      </c>
    </row>
    <row r="90" ht="12.75">
      <c r="A90" s="87">
        <v>30</v>
      </c>
    </row>
    <row r="91" ht="12.75">
      <c r="A91" s="87">
        <v>180</v>
      </c>
    </row>
    <row r="92" ht="12.75">
      <c r="A92" s="87">
        <v>60</v>
      </c>
    </row>
    <row r="93" ht="12.75">
      <c r="A93" s="87">
        <v>280</v>
      </c>
    </row>
    <row r="94" spans="1:2" ht="12.75">
      <c r="A94" s="29">
        <f>SUM(A86:A93)</f>
        <v>1100</v>
      </c>
      <c r="B94" s="127" t="s">
        <v>14</v>
      </c>
    </row>
    <row r="97" spans="1:3" ht="12.75">
      <c r="A97" s="249" t="s">
        <v>272</v>
      </c>
      <c r="B97" s="249"/>
      <c r="C97" s="249"/>
    </row>
    <row r="99" spans="1:4" ht="12.75">
      <c r="A99" s="86" t="s">
        <v>273</v>
      </c>
      <c r="B99" s="86" t="s">
        <v>276</v>
      </c>
      <c r="C99" s="86" t="s">
        <v>275</v>
      </c>
      <c r="D99" s="86" t="s">
        <v>274</v>
      </c>
    </row>
    <row r="100" spans="1:4" ht="12.75">
      <c r="A100" s="87">
        <v>36</v>
      </c>
      <c r="B100" s="87">
        <v>85</v>
      </c>
      <c r="C100" s="90">
        <v>12</v>
      </c>
      <c r="D100" s="90">
        <v>6</v>
      </c>
    </row>
    <row r="101" spans="1:4" ht="12.75">
      <c r="A101" s="87">
        <v>32</v>
      </c>
      <c r="B101" s="87">
        <v>38</v>
      </c>
      <c r="C101" s="85"/>
      <c r="D101" s="85"/>
    </row>
    <row r="102" spans="1:4" ht="12.75">
      <c r="A102" s="87">
        <v>20</v>
      </c>
      <c r="B102" s="87">
        <v>42</v>
      </c>
      <c r="C102" s="85"/>
      <c r="D102" s="85"/>
    </row>
    <row r="103" spans="1:4" ht="12.75">
      <c r="A103" s="87">
        <v>50</v>
      </c>
      <c r="B103" s="87">
        <v>65</v>
      </c>
      <c r="C103" s="85"/>
      <c r="D103" s="85"/>
    </row>
    <row r="104" spans="1:4" ht="12.75">
      <c r="A104" s="87">
        <v>24</v>
      </c>
      <c r="B104" s="87">
        <v>58</v>
      </c>
      <c r="C104" s="85"/>
      <c r="D104" s="85"/>
    </row>
    <row r="105" spans="1:4" ht="12.75">
      <c r="A105" s="87">
        <v>65</v>
      </c>
      <c r="B105" s="87">
        <v>20</v>
      </c>
      <c r="C105" s="85"/>
      <c r="D105" s="85"/>
    </row>
    <row r="106" spans="1:4" ht="12.75">
      <c r="A106" s="87">
        <v>33</v>
      </c>
      <c r="B106" s="90">
        <f>SUM(B100:B105)</f>
        <v>308</v>
      </c>
      <c r="C106" s="85"/>
      <c r="D106" s="85"/>
    </row>
    <row r="107" spans="1:4" ht="12.75">
      <c r="A107" s="87">
        <v>36</v>
      </c>
      <c r="B107" s="85"/>
      <c r="C107" s="85"/>
      <c r="D107" s="85"/>
    </row>
    <row r="108" spans="1:4" ht="12.75">
      <c r="A108" s="87">
        <v>14</v>
      </c>
      <c r="B108" s="85"/>
      <c r="C108" s="85"/>
      <c r="D108" s="85"/>
    </row>
    <row r="109" spans="1:4" ht="12.75">
      <c r="A109" s="87">
        <v>54</v>
      </c>
      <c r="B109" s="85"/>
      <c r="C109" s="85"/>
      <c r="D109" s="85"/>
    </row>
    <row r="110" spans="1:4" ht="12.75">
      <c r="A110" s="87">
        <v>13</v>
      </c>
      <c r="B110" s="85"/>
      <c r="C110" s="85"/>
      <c r="D110" s="85"/>
    </row>
    <row r="111" spans="1:4" ht="12.75">
      <c r="A111" s="87">
        <v>78</v>
      </c>
      <c r="B111" s="85"/>
      <c r="C111" s="85"/>
      <c r="D111" s="85"/>
    </row>
    <row r="112" spans="1:4" ht="12.75">
      <c r="A112" s="87">
        <v>13</v>
      </c>
      <c r="B112" s="85"/>
      <c r="C112" s="85"/>
      <c r="D112" s="85"/>
    </row>
    <row r="113" spans="1:4" ht="12.75">
      <c r="A113" s="87">
        <v>40</v>
      </c>
      <c r="B113" s="85"/>
      <c r="C113" s="85"/>
      <c r="D113" s="85"/>
    </row>
    <row r="114" spans="1:4" ht="12.75">
      <c r="A114" s="87">
        <v>30</v>
      </c>
      <c r="B114" s="85"/>
      <c r="C114" s="85"/>
      <c r="D114" s="85"/>
    </row>
    <row r="115" spans="1:4" ht="12.75">
      <c r="A115" s="87">
        <v>45</v>
      </c>
      <c r="B115" s="85"/>
      <c r="C115" s="85"/>
      <c r="D115" s="85"/>
    </row>
    <row r="116" spans="1:4" ht="12.75">
      <c r="A116" s="87">
        <v>10</v>
      </c>
      <c r="B116" s="85"/>
      <c r="C116" s="85"/>
      <c r="D116" s="85"/>
    </row>
    <row r="117" spans="1:4" ht="12.75">
      <c r="A117" s="87">
        <v>70</v>
      </c>
      <c r="B117" s="85"/>
      <c r="C117" s="85"/>
      <c r="D117" s="85"/>
    </row>
    <row r="118" spans="1:4" ht="12.75">
      <c r="A118" s="87">
        <v>12</v>
      </c>
      <c r="B118" s="85"/>
      <c r="C118" s="85"/>
      <c r="D118" s="85"/>
    </row>
    <row r="119" spans="1:4" ht="12.75">
      <c r="A119" s="87">
        <v>24</v>
      </c>
      <c r="B119" s="85"/>
      <c r="C119" s="85"/>
      <c r="D119" s="85"/>
    </row>
    <row r="120" spans="1:4" ht="12.75">
      <c r="A120" s="87">
        <v>10</v>
      </c>
      <c r="B120" s="85"/>
      <c r="C120" s="85"/>
      <c r="D120" s="85"/>
    </row>
    <row r="121" spans="1:4" ht="12.75">
      <c r="A121" s="87">
        <v>22</v>
      </c>
      <c r="B121" s="85"/>
      <c r="C121" s="85"/>
      <c r="D121" s="85"/>
    </row>
    <row r="122" spans="1:4" ht="12.75">
      <c r="A122" s="87">
        <v>28</v>
      </c>
      <c r="B122" s="85"/>
      <c r="C122" s="85"/>
      <c r="D122" s="85"/>
    </row>
    <row r="123" spans="1:4" ht="12.75">
      <c r="A123" s="87">
        <v>50</v>
      </c>
      <c r="B123" s="85"/>
      <c r="C123" s="85"/>
      <c r="D123" s="85"/>
    </row>
    <row r="124" spans="1:4" ht="12.75">
      <c r="A124" s="87">
        <v>22</v>
      </c>
      <c r="B124" s="85"/>
      <c r="C124" s="85"/>
      <c r="D124" s="85"/>
    </row>
    <row r="125" spans="1:4" ht="12.75">
      <c r="A125" s="87">
        <v>8</v>
      </c>
      <c r="B125" s="85"/>
      <c r="C125" s="85"/>
      <c r="D125" s="85"/>
    </row>
    <row r="126" spans="1:2" ht="12.75">
      <c r="A126" s="90">
        <f>SUM(A100:A125)</f>
        <v>839</v>
      </c>
      <c r="B126" s="85"/>
    </row>
  </sheetData>
  <sheetProtection/>
  <mergeCells count="7">
    <mergeCell ref="A77:C77"/>
    <mergeCell ref="A97:C97"/>
    <mergeCell ref="A46:C46"/>
    <mergeCell ref="A1:D1"/>
    <mergeCell ref="A32:C32"/>
    <mergeCell ref="A3:D3"/>
    <mergeCell ref="A18:C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7.28125" style="0" customWidth="1"/>
    <col min="2" max="2" width="55.57421875" style="0" customWidth="1"/>
    <col min="3" max="3" width="12.8515625" style="0" customWidth="1"/>
    <col min="4" max="4" width="13.140625" style="0" customWidth="1"/>
    <col min="5" max="5" width="12.8515625" style="0" customWidth="1"/>
    <col min="6" max="6" width="13.140625" style="0" customWidth="1"/>
    <col min="7" max="7" width="13.57421875" style="0" customWidth="1"/>
    <col min="8" max="10" width="13.7109375" style="0" customWidth="1"/>
    <col min="11" max="11" width="14.8515625" style="0" customWidth="1"/>
    <col min="12" max="12" width="12.7109375" style="0" bestFit="1" customWidth="1"/>
    <col min="13" max="13" width="12.421875" style="0" customWidth="1"/>
  </cols>
  <sheetData>
    <row r="1" spans="1:11" ht="18.75" thickBot="1">
      <c r="A1" s="106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8.75" thickBot="1">
      <c r="A2" s="106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5.75" customHeight="1">
      <c r="A3" s="109" t="str">
        <f>'LIS STO EDUARDO'!E2</f>
        <v>OBRA/SERVIÇO: INFRAESTRUTURA  DO LOTEAMENTO DE INTERESSE SOCIAL - LIS SANTO EDUARDO</v>
      </c>
      <c r="B3" s="110"/>
      <c r="C3" s="110"/>
      <c r="D3" s="110"/>
      <c r="E3" s="110"/>
      <c r="F3" s="110"/>
      <c r="G3" s="111"/>
      <c r="H3" s="253" t="s">
        <v>29</v>
      </c>
      <c r="I3" s="258">
        <f>'LIS STO EDUARDO'!K4</f>
        <v>3798921.1313920002</v>
      </c>
      <c r="J3" s="258"/>
      <c r="K3" s="259"/>
    </row>
    <row r="4" spans="1:11" ht="15.75" customHeight="1" thickBot="1">
      <c r="A4" s="73" t="str">
        <f>'LIS STO EDUARDO'!E3</f>
        <v>LOCAL: SANTO EDUARDO - PRESIDENTE KENNEDY/ ES</v>
      </c>
      <c r="B4" s="19"/>
      <c r="C4" s="19"/>
      <c r="D4" s="19"/>
      <c r="E4" s="19"/>
      <c r="F4" s="19"/>
      <c r="G4" s="84"/>
      <c r="H4" s="254"/>
      <c r="I4" s="260"/>
      <c r="J4" s="260"/>
      <c r="K4" s="261"/>
    </row>
    <row r="5" spans="1:11" ht="15.75" customHeight="1" thickBot="1">
      <c r="A5" s="255" t="str">
        <f>'LIS STO EDUARDO'!E4</f>
        <v>TABELA: IOPES FEV/2017 (BDI 30,90%) , DER JUN/2016 (BDI 23,32%)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1" ht="16.5" customHeight="1">
      <c r="A6" s="74" t="s">
        <v>11</v>
      </c>
      <c r="B6" s="67" t="s">
        <v>30</v>
      </c>
      <c r="C6" s="20" t="s">
        <v>32</v>
      </c>
      <c r="D6" s="20" t="s">
        <v>33</v>
      </c>
      <c r="E6" s="20" t="s">
        <v>34</v>
      </c>
      <c r="F6" s="20" t="s">
        <v>35</v>
      </c>
      <c r="G6" s="20" t="s">
        <v>55</v>
      </c>
      <c r="H6" s="20" t="s">
        <v>155</v>
      </c>
      <c r="I6" s="20" t="s">
        <v>340</v>
      </c>
      <c r="J6" s="20" t="s">
        <v>341</v>
      </c>
      <c r="K6" s="68" t="s">
        <v>31</v>
      </c>
    </row>
    <row r="7" spans="1:15" s="24" customFormat="1" ht="16.5" customHeight="1">
      <c r="A7" s="75" t="s">
        <v>36</v>
      </c>
      <c r="B7" s="101" t="s">
        <v>190</v>
      </c>
      <c r="C7" s="22">
        <f>'LIS STO EDUARDO'!$J$9</f>
        <v>17236.214423999998</v>
      </c>
      <c r="D7" s="22">
        <f>'LIS STO EDUARDO'!$J$9</f>
        <v>17236.214423999998</v>
      </c>
      <c r="E7" s="22">
        <f>'LIS STO EDUARDO'!$J$9</f>
        <v>17236.214423999998</v>
      </c>
      <c r="F7" s="22">
        <f>'LIS STO EDUARDO'!$J$9</f>
        <v>17236.214423999998</v>
      </c>
      <c r="G7" s="22">
        <f>'LIS STO EDUARDO'!$J$9</f>
        <v>17236.214423999998</v>
      </c>
      <c r="H7" s="22">
        <f>'LIS STO EDUARDO'!$J$9</f>
        <v>17236.214423999998</v>
      </c>
      <c r="I7" s="22">
        <f>'LIS STO EDUARDO'!$J$9</f>
        <v>17236.214423999998</v>
      </c>
      <c r="J7" s="22">
        <f>'LIS STO EDUARDO'!$J$9</f>
        <v>17236.214423999998</v>
      </c>
      <c r="K7" s="70">
        <f>SUM(C7:J7)+0.01</f>
        <v>137889.72539200002</v>
      </c>
      <c r="L7" s="23"/>
      <c r="M7" s="23"/>
      <c r="O7" s="23"/>
    </row>
    <row r="8" spans="1:15" s="24" customFormat="1" ht="16.5" customHeight="1">
      <c r="A8" s="75" t="s">
        <v>37</v>
      </c>
      <c r="B8" s="69" t="s">
        <v>0</v>
      </c>
      <c r="C8" s="21">
        <f>'LIS STO EDUARDO'!K10</f>
        <v>15801.6</v>
      </c>
      <c r="D8" s="21"/>
      <c r="E8" s="21"/>
      <c r="F8" s="21"/>
      <c r="G8" s="21"/>
      <c r="H8" s="21"/>
      <c r="I8" s="21"/>
      <c r="J8" s="21"/>
      <c r="K8" s="70">
        <f>SUM(C8:J8)</f>
        <v>15801.6</v>
      </c>
      <c r="L8" s="23"/>
      <c r="M8" s="23"/>
      <c r="O8" s="23"/>
    </row>
    <row r="9" spans="1:15" s="24" customFormat="1" ht="16.5" customHeight="1">
      <c r="A9" s="75" t="s">
        <v>38</v>
      </c>
      <c r="B9" s="71" t="s">
        <v>19</v>
      </c>
      <c r="C9" s="97">
        <f>'LIS STO EDUARDO'!K12*0.8</f>
        <v>54311.6504</v>
      </c>
      <c r="D9" s="97">
        <f>'LIS STO EDUARDO'!K12*0.2</f>
        <v>13577.9126</v>
      </c>
      <c r="E9" s="97"/>
      <c r="F9" s="103"/>
      <c r="G9" s="22"/>
      <c r="H9" s="22"/>
      <c r="I9" s="22"/>
      <c r="J9" s="98"/>
      <c r="K9" s="70">
        <f aca="true" t="shared" si="0" ref="K9:K15">SUM(C9:J9)</f>
        <v>67889.563</v>
      </c>
      <c r="L9" s="23"/>
      <c r="M9" s="23"/>
      <c r="O9" s="23"/>
    </row>
    <row r="10" spans="1:15" s="24" customFormat="1" ht="16.5" customHeight="1">
      <c r="A10" s="75" t="s">
        <v>39</v>
      </c>
      <c r="B10" s="102" t="s">
        <v>61</v>
      </c>
      <c r="C10" s="97">
        <f>'LIS STO EDUARDO'!K23*0.3</f>
        <v>52250.83200000001</v>
      </c>
      <c r="D10" s="97">
        <f>'LIS STO EDUARDO'!K23*0.4</f>
        <v>69667.77600000001</v>
      </c>
      <c r="E10" s="97">
        <f>'LIS STO EDUARDO'!K23*0.3</f>
        <v>52250.83200000001</v>
      </c>
      <c r="F10" s="97"/>
      <c r="G10" s="100"/>
      <c r="H10" s="22"/>
      <c r="I10" s="22"/>
      <c r="J10" s="98"/>
      <c r="K10" s="70">
        <f t="shared" si="0"/>
        <v>174169.44000000003</v>
      </c>
      <c r="L10" s="23"/>
      <c r="M10" s="23"/>
      <c r="O10" s="23"/>
    </row>
    <row r="11" spans="1:15" s="24" customFormat="1" ht="16.5" customHeight="1">
      <c r="A11" s="75" t="s">
        <v>40</v>
      </c>
      <c r="B11" s="101" t="s">
        <v>62</v>
      </c>
      <c r="C11" s="22"/>
      <c r="D11" s="22"/>
      <c r="E11" s="22"/>
      <c r="F11" s="22">
        <f>'LIS STO EDUARDO'!$K$30*0.2</f>
        <v>412852.5128</v>
      </c>
      <c r="G11" s="22">
        <f>'LIS STO EDUARDO'!$K$30*0.2</f>
        <v>412852.5128</v>
      </c>
      <c r="H11" s="22">
        <f>'LIS STO EDUARDO'!$K$30*0.2</f>
        <v>412852.5128</v>
      </c>
      <c r="I11" s="22">
        <f>'LIS STO EDUARDO'!$K$30*0.2</f>
        <v>412852.5128</v>
      </c>
      <c r="J11" s="22">
        <f>'LIS STO EDUARDO'!$K$30*0.2</f>
        <v>412852.5128</v>
      </c>
      <c r="K11" s="70">
        <f t="shared" si="0"/>
        <v>2064262.5640000002</v>
      </c>
      <c r="L11" s="23"/>
      <c r="M11" s="23"/>
      <c r="O11" s="23"/>
    </row>
    <row r="12" spans="1:15" s="24" customFormat="1" ht="16.5" customHeight="1">
      <c r="A12" s="75" t="s">
        <v>159</v>
      </c>
      <c r="B12" s="69" t="s">
        <v>163</v>
      </c>
      <c r="C12" s="22"/>
      <c r="D12" s="22"/>
      <c r="E12" s="22">
        <f>'LIS STO EDUARDO'!$K$40*0.1</f>
        <v>23811.2832</v>
      </c>
      <c r="F12" s="22">
        <f>'LIS STO EDUARDO'!$K$40*0.2</f>
        <v>47622.5664</v>
      </c>
      <c r="G12" s="22">
        <f>'LIS STO EDUARDO'!$K$40*0.2</f>
        <v>47622.5664</v>
      </c>
      <c r="H12" s="22">
        <f>'LIS STO EDUARDO'!$K$40*0.4</f>
        <v>95245.1328</v>
      </c>
      <c r="I12" s="22">
        <f>'LIS STO EDUARDO'!$K$40*0.1</f>
        <v>23811.2832</v>
      </c>
      <c r="J12" s="22"/>
      <c r="K12" s="70">
        <f>SUM(C12:J12)</f>
        <v>238112.832</v>
      </c>
      <c r="L12" s="23"/>
      <c r="M12" s="23"/>
      <c r="O12" s="23"/>
    </row>
    <row r="13" spans="1:15" s="24" customFormat="1" ht="16.5" customHeight="1">
      <c r="A13" s="75" t="s">
        <v>41</v>
      </c>
      <c r="B13" s="69" t="s">
        <v>63</v>
      </c>
      <c r="C13" s="22"/>
      <c r="D13" s="22"/>
      <c r="E13" s="22">
        <f>'LIS STO EDUARDO'!$K$46*0.15</f>
        <v>102759.31349999999</v>
      </c>
      <c r="F13" s="22">
        <f>'LIS STO EDUARDO'!$K$46*0.15</f>
        <v>102759.31349999999</v>
      </c>
      <c r="G13" s="22">
        <f>'LIS STO EDUARDO'!$K$46*0.2</f>
        <v>137012.418</v>
      </c>
      <c r="H13" s="22">
        <f>'LIS STO EDUARDO'!$K$46*0.25</f>
        <v>171265.5225</v>
      </c>
      <c r="I13" s="22">
        <f>'LIS STO EDUARDO'!$K$46*0.15</f>
        <v>102759.31349999999</v>
      </c>
      <c r="J13" s="22">
        <f>'LIS STO EDUARDO'!$K$46*0.1</f>
        <v>68506.209</v>
      </c>
      <c r="K13" s="70">
        <f t="shared" si="0"/>
        <v>685062.0900000001</v>
      </c>
      <c r="L13" s="23"/>
      <c r="M13" s="23"/>
      <c r="O13" s="23"/>
    </row>
    <row r="14" spans="1:15" s="24" customFormat="1" ht="16.5" customHeight="1">
      <c r="A14" s="75" t="s">
        <v>42</v>
      </c>
      <c r="B14" s="69" t="s">
        <v>64</v>
      </c>
      <c r="C14" s="22"/>
      <c r="D14" s="22"/>
      <c r="E14" s="22"/>
      <c r="F14" s="22">
        <f>'LIS STO EDUARDO'!K54*0.5</f>
        <v>49341.5285</v>
      </c>
      <c r="G14" s="22">
        <f>'LIS STO EDUARDO'!K54*0.5</f>
        <v>49341.5285</v>
      </c>
      <c r="H14" s="22"/>
      <c r="I14" s="22"/>
      <c r="J14" s="98"/>
      <c r="K14" s="70">
        <f t="shared" si="0"/>
        <v>98683.057</v>
      </c>
      <c r="L14" s="23"/>
      <c r="M14" s="23"/>
      <c r="O14" s="23"/>
    </row>
    <row r="15" spans="1:15" s="24" customFormat="1" ht="16.5" customHeight="1">
      <c r="A15" s="75" t="s">
        <v>241</v>
      </c>
      <c r="B15" s="71" t="s">
        <v>65</v>
      </c>
      <c r="C15" s="26"/>
      <c r="D15" s="26"/>
      <c r="E15" s="26">
        <f>'LIS STO EDUARDO'!K60*0.3</f>
        <v>88455.1725</v>
      </c>
      <c r="F15" s="26">
        <f>'LIS STO EDUARDO'!K60*0.2</f>
        <v>58970.115000000005</v>
      </c>
      <c r="G15" s="26">
        <f>'LIS STO EDUARDO'!K60*0.3</f>
        <v>88455.1725</v>
      </c>
      <c r="H15" s="26">
        <f>'LIS STO EDUARDO'!K60*0.2</f>
        <v>58970.115000000005</v>
      </c>
      <c r="I15" s="26"/>
      <c r="J15" s="99"/>
      <c r="K15" s="70">
        <f t="shared" si="0"/>
        <v>294850.575</v>
      </c>
      <c r="L15" s="23"/>
      <c r="M15" s="23"/>
      <c r="O15" s="23"/>
    </row>
    <row r="16" spans="1:15" s="24" customFormat="1" ht="16.5" customHeight="1" thickBot="1">
      <c r="A16" s="75" t="s">
        <v>242</v>
      </c>
      <c r="B16" s="102" t="s">
        <v>243</v>
      </c>
      <c r="C16" s="97"/>
      <c r="D16" s="97"/>
      <c r="E16" s="97"/>
      <c r="F16" s="97"/>
      <c r="G16" s="100"/>
      <c r="H16" s="22"/>
      <c r="I16" s="22"/>
      <c r="J16" s="98">
        <f>'LIS STO EDUARDO'!K66</f>
        <v>22199.684999999998</v>
      </c>
      <c r="K16" s="70">
        <f>SUM(C16:J16)</f>
        <v>22199.684999999998</v>
      </c>
      <c r="L16" s="23"/>
      <c r="M16" s="23"/>
      <c r="O16" s="23"/>
    </row>
    <row r="17" spans="1:13" s="31" customFormat="1" ht="16.5" customHeight="1" thickBot="1">
      <c r="A17" s="76" t="s">
        <v>43</v>
      </c>
      <c r="B17" s="27"/>
      <c r="C17" s="28">
        <f aca="true" t="shared" si="1" ref="C17:J17">SUM(C7:C16)</f>
        <v>139600.29682400002</v>
      </c>
      <c r="D17" s="28">
        <f t="shared" si="1"/>
        <v>100481.90302400001</v>
      </c>
      <c r="E17" s="28">
        <f>SUM(E7:E16)</f>
        <v>284512.815624</v>
      </c>
      <c r="F17" s="28">
        <f>SUM(F7:F16)</f>
        <v>688782.2506240001</v>
      </c>
      <c r="G17" s="28">
        <f t="shared" si="1"/>
        <v>752520.412624</v>
      </c>
      <c r="H17" s="28">
        <f t="shared" si="1"/>
        <v>755569.497524</v>
      </c>
      <c r="I17" s="28">
        <f t="shared" si="1"/>
        <v>556659.323924</v>
      </c>
      <c r="J17" s="28">
        <f t="shared" si="1"/>
        <v>520794.62122400006</v>
      </c>
      <c r="K17" s="77">
        <f>SUM(K7:K16)</f>
        <v>3798921.1313920007</v>
      </c>
      <c r="L17" s="29">
        <f>SUM(C17:J17)</f>
        <v>3798921.121392</v>
      </c>
      <c r="M17" s="30"/>
    </row>
    <row r="18" spans="1:12" ht="16.5" customHeight="1" thickBot="1">
      <c r="A18" s="72" t="s">
        <v>44</v>
      </c>
      <c r="B18" s="32"/>
      <c r="C18" s="33">
        <f>C17</f>
        <v>139600.29682400002</v>
      </c>
      <c r="D18" s="33">
        <f aca="true" t="shared" si="2" ref="D18:I18">C18+D17</f>
        <v>240082.19984800002</v>
      </c>
      <c r="E18" s="33">
        <f t="shared" si="2"/>
        <v>524595.015472</v>
      </c>
      <c r="F18" s="33">
        <f t="shared" si="2"/>
        <v>1213377.266096</v>
      </c>
      <c r="G18" s="33">
        <f t="shared" si="2"/>
        <v>1965897.6787200002</v>
      </c>
      <c r="H18" s="33">
        <f t="shared" si="2"/>
        <v>2721467.176244</v>
      </c>
      <c r="I18" s="33">
        <f t="shared" si="2"/>
        <v>3278126.500168</v>
      </c>
      <c r="J18" s="33">
        <f>I18+J17+0.01</f>
        <v>3798921.131392</v>
      </c>
      <c r="K18" s="78"/>
      <c r="L18" s="34"/>
    </row>
    <row r="19" spans="1:11" ht="16.5" customHeight="1" thickBot="1">
      <c r="A19" s="72" t="s">
        <v>45</v>
      </c>
      <c r="B19" s="32"/>
      <c r="C19" s="104">
        <f aca="true" t="shared" si="3" ref="C19:J19">C17/$K$17</f>
        <v>0.036747353260489425</v>
      </c>
      <c r="D19" s="104">
        <f t="shared" si="3"/>
        <v>0.026450115585100718</v>
      </c>
      <c r="E19" s="104">
        <f t="shared" si="3"/>
        <v>0.07489305668205562</v>
      </c>
      <c r="F19" s="104">
        <f t="shared" si="3"/>
        <v>0.18130996322411583</v>
      </c>
      <c r="G19" s="104">
        <f t="shared" si="3"/>
        <v>0.1980879272290292</v>
      </c>
      <c r="H19" s="104">
        <f t="shared" si="3"/>
        <v>0.1988905458658849</v>
      </c>
      <c r="I19" s="104">
        <f t="shared" si="3"/>
        <v>0.1465308977657109</v>
      </c>
      <c r="J19" s="104">
        <f t="shared" si="3"/>
        <v>0.13709013775528697</v>
      </c>
      <c r="K19" s="105">
        <f>SUM(C19:J19)</f>
        <v>0.9999999973676738</v>
      </c>
    </row>
    <row r="20" spans="1:11" ht="16.5" customHeight="1" thickBot="1">
      <c r="A20" s="72" t="s">
        <v>46</v>
      </c>
      <c r="B20" s="32"/>
      <c r="C20" s="104">
        <f>C19</f>
        <v>0.036747353260489425</v>
      </c>
      <c r="D20" s="104">
        <f>C20+D19</f>
        <v>0.06319746884559015</v>
      </c>
      <c r="E20" s="104">
        <f>E19</f>
        <v>0.07489305668205562</v>
      </c>
      <c r="F20" s="104">
        <f>E20+F19</f>
        <v>0.25620301990617145</v>
      </c>
      <c r="G20" s="104">
        <f>D20+G19</f>
        <v>0.26128539607461937</v>
      </c>
      <c r="H20" s="104">
        <f>G20+H19</f>
        <v>0.46017594194050426</v>
      </c>
      <c r="I20" s="104">
        <f>H20+I19</f>
        <v>0.6067068397062152</v>
      </c>
      <c r="J20" s="104">
        <f>I20+J19</f>
        <v>0.7437969774615022</v>
      </c>
      <c r="K20" s="105"/>
    </row>
    <row r="23" ht="12.75">
      <c r="B23" t="s">
        <v>158</v>
      </c>
    </row>
    <row r="24" ht="12.75">
      <c r="B24" s="24" t="s">
        <v>336</v>
      </c>
    </row>
    <row r="25" ht="12.75">
      <c r="B25" s="24" t="s">
        <v>337</v>
      </c>
    </row>
    <row r="26" ht="12.75">
      <c r="B26" s="24" t="s">
        <v>160</v>
      </c>
    </row>
    <row r="27" ht="12.75">
      <c r="B27" s="24" t="s">
        <v>338</v>
      </c>
    </row>
    <row r="28" ht="12.75">
      <c r="B28" s="24" t="s">
        <v>339</v>
      </c>
    </row>
    <row r="29" ht="12.75">
      <c r="B29" s="24"/>
    </row>
  </sheetData>
  <sheetProtection/>
  <mergeCells count="3">
    <mergeCell ref="H3:H4"/>
    <mergeCell ref="A5:K5"/>
    <mergeCell ref="I3:K4"/>
  </mergeCells>
  <printOptions horizontalCentered="1"/>
  <pageMargins left="0.5118110236220472" right="0.31496062992125984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9.57421875" style="0" customWidth="1"/>
    <col min="2" max="2" width="53.7109375" style="0" customWidth="1"/>
    <col min="3" max="3" width="17.140625" style="0" customWidth="1"/>
    <col min="4" max="4" width="18.00390625" style="0" customWidth="1"/>
    <col min="5" max="5" width="12.7109375" style="0" bestFit="1" customWidth="1"/>
    <col min="6" max="6" width="12.421875" style="0" customWidth="1"/>
  </cols>
  <sheetData>
    <row r="1" spans="1:4" ht="27.75" customHeight="1" thickBot="1">
      <c r="A1" s="262" t="s">
        <v>27</v>
      </c>
      <c r="B1" s="263"/>
      <c r="C1" s="263"/>
      <c r="D1" s="264"/>
    </row>
    <row r="2" spans="1:4" ht="18.75" thickBot="1">
      <c r="A2" s="262" t="s">
        <v>28</v>
      </c>
      <c r="B2" s="263"/>
      <c r="C2" s="263"/>
      <c r="D2" s="264"/>
    </row>
    <row r="3" spans="1:4" ht="18.75" thickBot="1">
      <c r="A3" s="262" t="s">
        <v>335</v>
      </c>
      <c r="B3" s="265"/>
      <c r="C3" s="265"/>
      <c r="D3" s="266"/>
    </row>
    <row r="4" spans="1:4" ht="15.75" customHeight="1">
      <c r="A4" s="109" t="str">
        <f>'LIS STO EDUARDO'!E2</f>
        <v>OBRA/SERVIÇO: INFRAESTRUTURA  DO LOTEAMENTO DE INTERESSE SOCIAL - LIS SANTO EDUARDO</v>
      </c>
      <c r="B4" s="110"/>
      <c r="C4" s="110"/>
      <c r="D4" s="111"/>
    </row>
    <row r="5" spans="1:4" ht="15.75" customHeight="1" thickBot="1">
      <c r="A5" s="73" t="str">
        <f>'LIS STO EDUARDO'!E3</f>
        <v>LOCAL: SANTO EDUARDO - PRESIDENTE KENNEDY/ ES</v>
      </c>
      <c r="B5" s="19"/>
      <c r="C5" s="19"/>
      <c r="D5" s="209"/>
    </row>
    <row r="6" spans="1:4" ht="15.75" customHeight="1" thickBot="1">
      <c r="A6" s="255" t="str">
        <f>'LIS STO EDUARDO'!E4</f>
        <v>TABELA: IOPES FEV/2017 (BDI 30,90%) , DER JUN/2016 (BDI 23,32%)</v>
      </c>
      <c r="B6" s="256"/>
      <c r="C6" s="256"/>
      <c r="D6" s="257"/>
    </row>
    <row r="7" spans="1:4" ht="16.5" customHeight="1">
      <c r="A7" s="74" t="s">
        <v>11</v>
      </c>
      <c r="B7" s="67" t="s">
        <v>30</v>
      </c>
      <c r="C7" s="20" t="s">
        <v>281</v>
      </c>
      <c r="D7" s="210" t="s">
        <v>282</v>
      </c>
    </row>
    <row r="8" spans="1:8" s="24" customFormat="1" ht="16.5" customHeight="1">
      <c r="A8" s="75" t="s">
        <v>36</v>
      </c>
      <c r="B8" s="71" t="s">
        <v>190</v>
      </c>
      <c r="C8" s="97">
        <f>'LIS STO EDUARDO'!K8</f>
        <v>137889.725392</v>
      </c>
      <c r="D8" s="211">
        <f aca="true" t="shared" si="0" ref="D8:D17">C8/$C$18</f>
        <v>0.03629707504390186</v>
      </c>
      <c r="E8" s="23"/>
      <c r="F8" s="23"/>
      <c r="H8" s="23"/>
    </row>
    <row r="9" spans="1:8" s="24" customFormat="1" ht="16.5" customHeight="1">
      <c r="A9" s="75" t="s">
        <v>37</v>
      </c>
      <c r="B9" s="102" t="s">
        <v>0</v>
      </c>
      <c r="C9" s="97">
        <f>'LIS STO EDUARDO'!K10</f>
        <v>15801.6</v>
      </c>
      <c r="D9" s="211">
        <f t="shared" si="0"/>
        <v>0.004159496723800102</v>
      </c>
      <c r="E9" s="23"/>
      <c r="F9" s="23"/>
      <c r="H9" s="23"/>
    </row>
    <row r="10" spans="1:8" s="24" customFormat="1" ht="16.5" customHeight="1">
      <c r="A10" s="75" t="s">
        <v>38</v>
      </c>
      <c r="B10" s="69" t="s">
        <v>22</v>
      </c>
      <c r="C10" s="22">
        <f>'LIS STO EDUARDO'!K12</f>
        <v>67889.563</v>
      </c>
      <c r="D10" s="211">
        <f t="shared" si="0"/>
        <v>0.01787074820769546</v>
      </c>
      <c r="E10" s="23"/>
      <c r="F10" s="23"/>
      <c r="H10" s="23"/>
    </row>
    <row r="11" spans="1:8" s="24" customFormat="1" ht="16.5" customHeight="1">
      <c r="A11" s="75" t="s">
        <v>39</v>
      </c>
      <c r="B11" s="101" t="s">
        <v>61</v>
      </c>
      <c r="C11" s="22">
        <f>'LIS STO EDUARDO'!K23</f>
        <v>174169.44000000003</v>
      </c>
      <c r="D11" s="211">
        <f t="shared" si="0"/>
        <v>0.04584707973028671</v>
      </c>
      <c r="E11" s="23"/>
      <c r="F11" s="23"/>
      <c r="H11" s="23"/>
    </row>
    <row r="12" spans="1:8" s="24" customFormat="1" ht="16.5" customHeight="1">
      <c r="A12" s="75" t="s">
        <v>40</v>
      </c>
      <c r="B12" s="69" t="s">
        <v>62</v>
      </c>
      <c r="C12" s="22">
        <f>'LIS STO EDUARDO'!K30</f>
        <v>2064262.564</v>
      </c>
      <c r="D12" s="211">
        <f t="shared" si="0"/>
        <v>0.5433812634177043</v>
      </c>
      <c r="E12" s="23"/>
      <c r="F12" s="23"/>
      <c r="H12" s="23"/>
    </row>
    <row r="13" spans="1:8" s="24" customFormat="1" ht="16.5" customHeight="1">
      <c r="A13" s="75" t="s">
        <v>159</v>
      </c>
      <c r="B13" s="69" t="s">
        <v>163</v>
      </c>
      <c r="C13" s="22">
        <f>'LIS STO EDUARDO'!K40</f>
        <v>238112.832</v>
      </c>
      <c r="D13" s="211">
        <f t="shared" si="0"/>
        <v>0.06267906696782376</v>
      </c>
      <c r="E13" s="23"/>
      <c r="F13" s="23"/>
      <c r="H13" s="23"/>
    </row>
    <row r="14" spans="1:8" s="24" customFormat="1" ht="16.5" customHeight="1">
      <c r="A14" s="75" t="s">
        <v>41</v>
      </c>
      <c r="B14" s="69" t="s">
        <v>63</v>
      </c>
      <c r="C14" s="22">
        <f>'LIS STO EDUARDO'!K46</f>
        <v>685062.09</v>
      </c>
      <c r="D14" s="211">
        <f t="shared" si="0"/>
        <v>0.18033069555960474</v>
      </c>
      <c r="E14" s="23"/>
      <c r="F14" s="23"/>
      <c r="H14" s="23"/>
    </row>
    <row r="15" spans="1:8" s="24" customFormat="1" ht="16.5" customHeight="1">
      <c r="A15" s="75" t="s">
        <v>42</v>
      </c>
      <c r="B15" s="69" t="s">
        <v>64</v>
      </c>
      <c r="C15" s="22">
        <f>'LIS STO EDUARDO'!K54</f>
        <v>98683.057</v>
      </c>
      <c r="D15" s="211">
        <f t="shared" si="0"/>
        <v>0.02597660061551227</v>
      </c>
      <c r="E15" s="23"/>
      <c r="F15" s="23"/>
      <c r="H15" s="23"/>
    </row>
    <row r="16" spans="1:8" s="24" customFormat="1" ht="16.5" customHeight="1">
      <c r="A16" s="75" t="s">
        <v>241</v>
      </c>
      <c r="B16" s="71" t="s">
        <v>65</v>
      </c>
      <c r="C16" s="26">
        <f>'LIS STO EDUARDO'!K60</f>
        <v>294850.575</v>
      </c>
      <c r="D16" s="211">
        <f t="shared" si="0"/>
        <v>0.07761429226933197</v>
      </c>
      <c r="E16" s="23"/>
      <c r="F16" s="23"/>
      <c r="H16" s="23"/>
    </row>
    <row r="17" spans="1:8" s="24" customFormat="1" ht="16.5" customHeight="1" thickBot="1">
      <c r="A17" s="75" t="s">
        <v>242</v>
      </c>
      <c r="B17" s="71" t="s">
        <v>243</v>
      </c>
      <c r="C17" s="26">
        <f>'LIS STO EDUARDO'!K66</f>
        <v>22199.684999999998</v>
      </c>
      <c r="D17" s="211">
        <f t="shared" si="0"/>
        <v>0.00584368146433869</v>
      </c>
      <c r="E17" s="23"/>
      <c r="F17" s="23"/>
      <c r="H17" s="23"/>
    </row>
    <row r="18" spans="1:6" s="31" customFormat="1" ht="16.5" customHeight="1" thickBot="1">
      <c r="A18" s="76" t="s">
        <v>334</v>
      </c>
      <c r="B18" s="27"/>
      <c r="C18" s="130">
        <f>SUM(C8:C17)</f>
        <v>3798921.1313920002</v>
      </c>
      <c r="D18" s="212">
        <f>SUM(D8:D17)</f>
        <v>0.9999999999999997</v>
      </c>
      <c r="E18" s="29"/>
      <c r="F18" s="30"/>
    </row>
    <row r="20" ht="12.75">
      <c r="B20" s="24"/>
    </row>
    <row r="21" ht="12.75">
      <c r="B21" s="121"/>
    </row>
    <row r="22" ht="12.75">
      <c r="B22" s="121"/>
    </row>
    <row r="23" ht="12.75">
      <c r="B23" s="121"/>
    </row>
    <row r="24" ht="12.75">
      <c r="B24" s="121"/>
    </row>
  </sheetData>
  <sheetProtection/>
  <mergeCells count="4">
    <mergeCell ref="A1:D1"/>
    <mergeCell ref="A2:D2"/>
    <mergeCell ref="A6:D6"/>
    <mergeCell ref="A3:D3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SheetLayoutView="100" zoomScalePageLayoutView="0" workbookViewId="0" topLeftCell="A43">
      <selection activeCell="E12" sqref="E12"/>
    </sheetView>
  </sheetViews>
  <sheetFormatPr defaultColWidth="11.421875" defaultRowHeight="12.75"/>
  <cols>
    <col min="1" max="1" width="7.7109375" style="205" customWidth="1"/>
    <col min="2" max="2" width="23.00390625" style="206" customWidth="1"/>
    <col min="3" max="3" width="7.7109375" style="206" customWidth="1"/>
    <col min="4" max="6" width="8.7109375" style="206" customWidth="1"/>
    <col min="7" max="7" width="16.00390625" style="206" customWidth="1"/>
    <col min="8" max="8" width="9.8515625" style="207" customWidth="1"/>
    <col min="9" max="16384" width="11.421875" style="206" customWidth="1"/>
  </cols>
  <sheetData>
    <row r="1" spans="1:12" s="132" customFormat="1" ht="15" customHeight="1">
      <c r="A1" s="308" t="str">
        <f>J1</f>
        <v>DATA BASE: JUNHO/2015</v>
      </c>
      <c r="B1" s="309"/>
      <c r="C1" s="131" t="s">
        <v>283</v>
      </c>
      <c r="D1" s="310" t="s">
        <v>191</v>
      </c>
      <c r="E1" s="310"/>
      <c r="F1" s="310"/>
      <c r="G1" s="310"/>
      <c r="H1" s="312" t="s">
        <v>284</v>
      </c>
      <c r="J1" s="133" t="s">
        <v>285</v>
      </c>
      <c r="K1" s="134"/>
      <c r="L1" s="134"/>
    </row>
    <row r="2" spans="1:12" s="132" customFormat="1" ht="15" customHeight="1">
      <c r="A2" s="314" t="s">
        <v>286</v>
      </c>
      <c r="B2" s="315"/>
      <c r="C2" s="135"/>
      <c r="D2" s="311"/>
      <c r="E2" s="311"/>
      <c r="F2" s="311"/>
      <c r="G2" s="311"/>
      <c r="H2" s="313"/>
      <c r="J2" s="136"/>
      <c r="K2" s="121"/>
      <c r="L2" s="121"/>
    </row>
    <row r="3" spans="1:13" s="132" customFormat="1" ht="12">
      <c r="A3" s="279" t="s">
        <v>47</v>
      </c>
      <c r="B3" s="281" t="s">
        <v>287</v>
      </c>
      <c r="C3" s="316" t="s">
        <v>13</v>
      </c>
      <c r="D3" s="137" t="s">
        <v>288</v>
      </c>
      <c r="E3" s="138"/>
      <c r="F3" s="139" t="s">
        <v>289</v>
      </c>
      <c r="G3" s="138"/>
      <c r="H3" s="140" t="s">
        <v>290</v>
      </c>
      <c r="J3" s="141"/>
      <c r="K3" s="141"/>
      <c r="L3" s="142"/>
      <c r="M3" s="143"/>
    </row>
    <row r="4" spans="1:13" s="132" customFormat="1" ht="11.25">
      <c r="A4" s="280"/>
      <c r="B4" s="282"/>
      <c r="C4" s="317"/>
      <c r="D4" s="144" t="s">
        <v>291</v>
      </c>
      <c r="E4" s="144" t="s">
        <v>292</v>
      </c>
      <c r="F4" s="144" t="s">
        <v>293</v>
      </c>
      <c r="G4" s="145" t="s">
        <v>294</v>
      </c>
      <c r="H4" s="146" t="s">
        <v>295</v>
      </c>
      <c r="J4" s="141"/>
      <c r="K4" s="141"/>
      <c r="L4" s="141"/>
      <c r="M4" s="143"/>
    </row>
    <row r="5" spans="1:13" s="132" customFormat="1" ht="11.25">
      <c r="A5" s="147"/>
      <c r="B5" s="148"/>
      <c r="C5" s="149"/>
      <c r="D5" s="149"/>
      <c r="E5" s="149"/>
      <c r="F5" s="150"/>
      <c r="G5" s="150"/>
      <c r="H5" s="151"/>
      <c r="J5" s="305"/>
      <c r="K5" s="305"/>
      <c r="L5" s="305"/>
      <c r="M5" s="143"/>
    </row>
    <row r="6" spans="1:13" s="132" customFormat="1" ht="11.25">
      <c r="A6" s="147"/>
      <c r="B6" s="148"/>
      <c r="C6" s="150"/>
      <c r="D6" s="149"/>
      <c r="E6" s="149"/>
      <c r="F6" s="150"/>
      <c r="G6" s="150"/>
      <c r="H6" s="151"/>
      <c r="J6" s="143"/>
      <c r="K6" s="143"/>
      <c r="L6" s="143"/>
      <c r="M6" s="143"/>
    </row>
    <row r="7" spans="1:8" s="132" customFormat="1" ht="11.25">
      <c r="A7" s="152"/>
      <c r="B7" s="153"/>
      <c r="C7" s="153"/>
      <c r="D7" s="153"/>
      <c r="E7" s="153"/>
      <c r="F7" s="271" t="s">
        <v>296</v>
      </c>
      <c r="G7" s="271"/>
      <c r="H7" s="306"/>
    </row>
    <row r="8" spans="1:8" s="132" customFormat="1" ht="11.25">
      <c r="A8" s="154"/>
      <c r="B8" s="143"/>
      <c r="C8" s="143"/>
      <c r="D8" s="143"/>
      <c r="E8" s="143"/>
      <c r="F8" s="272"/>
      <c r="G8" s="272"/>
      <c r="H8" s="307"/>
    </row>
    <row r="9" spans="1:8" s="132" customFormat="1" ht="11.25">
      <c r="A9" s="279" t="s">
        <v>47</v>
      </c>
      <c r="B9" s="283" t="s">
        <v>297</v>
      </c>
      <c r="C9" s="285"/>
      <c r="D9" s="281" t="s">
        <v>298</v>
      </c>
      <c r="E9" s="281" t="s">
        <v>13</v>
      </c>
      <c r="F9" s="283" t="s">
        <v>299</v>
      </c>
      <c r="G9" s="285"/>
      <c r="H9" s="140" t="s">
        <v>300</v>
      </c>
    </row>
    <row r="10" spans="1:8" s="132" customFormat="1" ht="11.25">
      <c r="A10" s="280"/>
      <c r="B10" s="286"/>
      <c r="C10" s="288"/>
      <c r="D10" s="282"/>
      <c r="E10" s="282"/>
      <c r="F10" s="286"/>
      <c r="G10" s="288"/>
      <c r="H10" s="146" t="s">
        <v>295</v>
      </c>
    </row>
    <row r="11" spans="1:8" s="132" customFormat="1" ht="11.25">
      <c r="A11" s="155">
        <v>20069</v>
      </c>
      <c r="B11" s="153" t="s">
        <v>301</v>
      </c>
      <c r="C11" s="156"/>
      <c r="D11" s="156"/>
      <c r="E11" s="157">
        <v>55</v>
      </c>
      <c r="F11" s="158"/>
      <c r="G11" s="159">
        <v>98.2678</v>
      </c>
      <c r="H11" s="160">
        <f>TRUNC(E11*G11,2)</f>
        <v>5404.72</v>
      </c>
    </row>
    <row r="12" spans="1:8" s="132" customFormat="1" ht="11.25">
      <c r="A12" s="147">
        <v>20094</v>
      </c>
      <c r="B12" s="143" t="s">
        <v>302</v>
      </c>
      <c r="C12" s="148"/>
      <c r="D12" s="148"/>
      <c r="E12" s="161">
        <v>220</v>
      </c>
      <c r="F12" s="162"/>
      <c r="G12" s="163">
        <v>16.89</v>
      </c>
      <c r="H12" s="164">
        <f>TRUNC(E12*G12,2)</f>
        <v>3715.8</v>
      </c>
    </row>
    <row r="13" spans="1:8" s="132" customFormat="1" ht="11.25">
      <c r="A13" s="147">
        <v>20019</v>
      </c>
      <c r="B13" s="143" t="s">
        <v>303</v>
      </c>
      <c r="C13" s="148"/>
      <c r="D13" s="148"/>
      <c r="E13" s="161">
        <v>220</v>
      </c>
      <c r="F13" s="165"/>
      <c r="G13" s="163">
        <v>10.23</v>
      </c>
      <c r="H13" s="164">
        <f>TRUNC(E13*G13,2)</f>
        <v>2250.6</v>
      </c>
    </row>
    <row r="14" spans="1:8" s="132" customFormat="1" ht="11.25">
      <c r="A14" s="147">
        <v>20097</v>
      </c>
      <c r="B14" s="143" t="s">
        <v>304</v>
      </c>
      <c r="C14" s="148"/>
      <c r="D14" s="148"/>
      <c r="E14" s="161">
        <v>110</v>
      </c>
      <c r="F14" s="165"/>
      <c r="G14" s="163">
        <v>20.47</v>
      </c>
      <c r="H14" s="164">
        <f>TRUNC(E14*G14,2)</f>
        <v>2251.7</v>
      </c>
    </row>
    <row r="15" spans="1:8" s="132" customFormat="1" ht="11.25">
      <c r="A15" s="166"/>
      <c r="B15" s="167"/>
      <c r="C15" s="168"/>
      <c r="D15" s="168"/>
      <c r="E15" s="169"/>
      <c r="F15" s="170"/>
      <c r="G15" s="171"/>
      <c r="H15" s="172"/>
    </row>
    <row r="16" spans="1:8" s="132" customFormat="1" ht="11.25">
      <c r="A16" s="152"/>
      <c r="B16" s="153"/>
      <c r="C16" s="153"/>
      <c r="D16" s="153"/>
      <c r="E16" s="153"/>
      <c r="F16" s="271" t="s">
        <v>305</v>
      </c>
      <c r="G16" s="271"/>
      <c r="H16" s="301">
        <f>SUM(H11:H15)</f>
        <v>13622.82</v>
      </c>
    </row>
    <row r="17" spans="1:8" s="132" customFormat="1" ht="11.25">
      <c r="A17" s="154"/>
      <c r="B17" s="167"/>
      <c r="C17" s="167"/>
      <c r="D17" s="167"/>
      <c r="E17" s="167"/>
      <c r="F17" s="272"/>
      <c r="G17" s="272"/>
      <c r="H17" s="302"/>
    </row>
    <row r="18" spans="1:8" s="132" customFormat="1" ht="11.25">
      <c r="A18" s="279" t="s">
        <v>47</v>
      </c>
      <c r="B18" s="283" t="s">
        <v>306</v>
      </c>
      <c r="C18" s="285"/>
      <c r="D18" s="281" t="s">
        <v>282</v>
      </c>
      <c r="E18" s="281" t="s">
        <v>307</v>
      </c>
      <c r="F18" s="281" t="s">
        <v>308</v>
      </c>
      <c r="G18" s="281" t="s">
        <v>309</v>
      </c>
      <c r="H18" s="303" t="s">
        <v>300</v>
      </c>
    </row>
    <row r="19" spans="1:8" s="132" customFormat="1" ht="11.25">
      <c r="A19" s="280"/>
      <c r="B19" s="286"/>
      <c r="C19" s="288"/>
      <c r="D19" s="282"/>
      <c r="E19" s="282"/>
      <c r="F19" s="282"/>
      <c r="G19" s="282"/>
      <c r="H19" s="304"/>
    </row>
    <row r="20" spans="1:8" s="132" customFormat="1" ht="11.25">
      <c r="A20" s="155"/>
      <c r="B20" s="295"/>
      <c r="C20" s="296"/>
      <c r="D20" s="173"/>
      <c r="E20" s="174"/>
      <c r="F20" s="173"/>
      <c r="G20" s="173"/>
      <c r="H20" s="175"/>
    </row>
    <row r="21" spans="1:8" s="132" customFormat="1" ht="11.25">
      <c r="A21" s="152"/>
      <c r="B21" s="153"/>
      <c r="C21" s="153"/>
      <c r="D21" s="153"/>
      <c r="E21" s="153"/>
      <c r="F21" s="271" t="s">
        <v>310</v>
      </c>
      <c r="G21" s="271"/>
      <c r="H21" s="297"/>
    </row>
    <row r="22" spans="1:8" s="132" customFormat="1" ht="11.25">
      <c r="A22" s="154"/>
      <c r="B22" s="167"/>
      <c r="C22" s="167"/>
      <c r="D22" s="167"/>
      <c r="E22" s="167"/>
      <c r="F22" s="272"/>
      <c r="G22" s="272"/>
      <c r="H22" s="298"/>
    </row>
    <row r="23" spans="1:8" s="132" customFormat="1" ht="11.25">
      <c r="A23" s="267" t="s">
        <v>311</v>
      </c>
      <c r="B23" s="268"/>
      <c r="C23" s="299">
        <v>1</v>
      </c>
      <c r="D23" s="271" t="s">
        <v>312</v>
      </c>
      <c r="E23" s="271"/>
      <c r="F23" s="271"/>
      <c r="G23" s="271"/>
      <c r="H23" s="301">
        <f>(H7+H16+H21)</f>
        <v>13622.82</v>
      </c>
    </row>
    <row r="24" spans="1:8" s="132" customFormat="1" ht="11.25">
      <c r="A24" s="269"/>
      <c r="B24" s="270"/>
      <c r="C24" s="300"/>
      <c r="D24" s="272"/>
      <c r="E24" s="272"/>
      <c r="F24" s="272"/>
      <c r="G24" s="272"/>
      <c r="H24" s="302"/>
    </row>
    <row r="25" spans="1:8" s="132" customFormat="1" ht="11.25">
      <c r="A25" s="289" t="s">
        <v>313</v>
      </c>
      <c r="B25" s="271"/>
      <c r="C25" s="271"/>
      <c r="D25" s="271"/>
      <c r="E25" s="271"/>
      <c r="F25" s="271"/>
      <c r="G25" s="271"/>
      <c r="H25" s="275">
        <f>H23/C23</f>
        <v>13622.82</v>
      </c>
    </row>
    <row r="26" spans="1:8" s="132" customFormat="1" ht="11.25">
      <c r="A26" s="290"/>
      <c r="B26" s="272"/>
      <c r="C26" s="272"/>
      <c r="D26" s="272"/>
      <c r="E26" s="272"/>
      <c r="F26" s="272"/>
      <c r="G26" s="272"/>
      <c r="H26" s="276"/>
    </row>
    <row r="27" spans="1:8" s="132" customFormat="1" ht="11.25">
      <c r="A27" s="291"/>
      <c r="B27" s="292"/>
      <c r="C27" s="176"/>
      <c r="D27" s="176"/>
      <c r="E27" s="271" t="s">
        <v>314</v>
      </c>
      <c r="F27" s="271"/>
      <c r="G27" s="271"/>
      <c r="H27" s="277"/>
    </row>
    <row r="28" spans="1:8" s="132" customFormat="1" ht="11.25">
      <c r="A28" s="293"/>
      <c r="B28" s="294"/>
      <c r="C28" s="176"/>
      <c r="D28" s="176"/>
      <c r="E28" s="272"/>
      <c r="F28" s="272"/>
      <c r="G28" s="272"/>
      <c r="H28" s="278"/>
    </row>
    <row r="29" spans="1:8" s="132" customFormat="1" ht="11.25">
      <c r="A29" s="279" t="s">
        <v>47</v>
      </c>
      <c r="B29" s="283" t="s">
        <v>315</v>
      </c>
      <c r="C29" s="284"/>
      <c r="D29" s="285"/>
      <c r="E29" s="281" t="s">
        <v>316</v>
      </c>
      <c r="F29" s="281" t="s">
        <v>300</v>
      </c>
      <c r="G29" s="281" t="s">
        <v>317</v>
      </c>
      <c r="H29" s="177" t="s">
        <v>300</v>
      </c>
    </row>
    <row r="30" spans="1:8" s="132" customFormat="1" ht="11.25">
      <c r="A30" s="280"/>
      <c r="B30" s="286"/>
      <c r="C30" s="287"/>
      <c r="D30" s="288"/>
      <c r="E30" s="282"/>
      <c r="F30" s="282"/>
      <c r="G30" s="282"/>
      <c r="H30" s="178" t="s">
        <v>318</v>
      </c>
    </row>
    <row r="31" spans="1:8" s="132" customFormat="1" ht="11.25">
      <c r="A31" s="147">
        <v>10859</v>
      </c>
      <c r="B31" s="135" t="s">
        <v>319</v>
      </c>
      <c r="C31" s="143"/>
      <c r="D31" s="148"/>
      <c r="E31" s="179" t="s">
        <v>320</v>
      </c>
      <c r="F31" s="180">
        <v>3.64</v>
      </c>
      <c r="G31" s="181">
        <v>94</v>
      </c>
      <c r="H31" s="182">
        <f>TRUNC(F31*G31,2)</f>
        <v>342.16</v>
      </c>
    </row>
    <row r="32" spans="1:8" s="132" customFormat="1" ht="11.25">
      <c r="A32" s="147">
        <v>10034</v>
      </c>
      <c r="B32" s="135" t="s">
        <v>321</v>
      </c>
      <c r="C32" s="143"/>
      <c r="D32" s="148"/>
      <c r="E32" s="179" t="s">
        <v>320</v>
      </c>
      <c r="F32" s="180">
        <v>2.96</v>
      </c>
      <c r="G32" s="181">
        <v>4</v>
      </c>
      <c r="H32" s="182">
        <f>TRUNC(F32*G32,2)</f>
        <v>11.84</v>
      </c>
    </row>
    <row r="33" spans="1:8" s="132" customFormat="1" ht="11.25">
      <c r="A33" s="152"/>
      <c r="B33" s="153"/>
      <c r="C33" s="153"/>
      <c r="D33" s="153"/>
      <c r="E33" s="153"/>
      <c r="F33" s="271" t="s">
        <v>322</v>
      </c>
      <c r="G33" s="271"/>
      <c r="H33" s="275">
        <f>SUM(H31:H32)</f>
        <v>354</v>
      </c>
    </row>
    <row r="34" spans="1:8" s="132" customFormat="1" ht="11.25">
      <c r="A34" s="154"/>
      <c r="B34" s="143"/>
      <c r="C34" s="143"/>
      <c r="D34" s="143"/>
      <c r="E34" s="143"/>
      <c r="F34" s="272"/>
      <c r="G34" s="272"/>
      <c r="H34" s="276"/>
    </row>
    <row r="35" spans="1:8" s="132" customFormat="1" ht="11.25">
      <c r="A35" s="279" t="s">
        <v>47</v>
      </c>
      <c r="B35" s="283" t="s">
        <v>323</v>
      </c>
      <c r="C35" s="284"/>
      <c r="D35" s="285"/>
      <c r="E35" s="281" t="s">
        <v>316</v>
      </c>
      <c r="F35" s="281" t="s">
        <v>300</v>
      </c>
      <c r="G35" s="281" t="s">
        <v>317</v>
      </c>
      <c r="H35" s="177" t="s">
        <v>300</v>
      </c>
    </row>
    <row r="36" spans="1:8" s="132" customFormat="1" ht="11.25">
      <c r="A36" s="280"/>
      <c r="B36" s="286"/>
      <c r="C36" s="287"/>
      <c r="D36" s="288"/>
      <c r="E36" s="282"/>
      <c r="F36" s="282"/>
      <c r="G36" s="282"/>
      <c r="H36" s="178" t="s">
        <v>318</v>
      </c>
    </row>
    <row r="37" spans="1:8" s="132" customFormat="1" ht="11.25">
      <c r="A37" s="183"/>
      <c r="B37" s="184"/>
      <c r="C37" s="185"/>
      <c r="D37" s="186"/>
      <c r="E37" s="187"/>
      <c r="F37" s="187"/>
      <c r="G37" s="187"/>
      <c r="H37" s="188"/>
    </row>
    <row r="38" spans="1:8" s="132" customFormat="1" ht="11.25">
      <c r="A38" s="189"/>
      <c r="B38" s="190"/>
      <c r="C38" s="191"/>
      <c r="D38" s="192"/>
      <c r="E38" s="193"/>
      <c r="F38" s="194"/>
      <c r="G38" s="195"/>
      <c r="H38" s="196"/>
    </row>
    <row r="39" spans="1:8" s="132" customFormat="1" ht="11.25">
      <c r="A39" s="152"/>
      <c r="B39" s="153"/>
      <c r="C39" s="153"/>
      <c r="D39" s="153"/>
      <c r="E39" s="153"/>
      <c r="F39" s="271" t="s">
        <v>324</v>
      </c>
      <c r="G39" s="271"/>
      <c r="H39" s="275"/>
    </row>
    <row r="40" spans="1:8" s="132" customFormat="1" ht="11.25">
      <c r="A40" s="154"/>
      <c r="B40" s="143"/>
      <c r="C40" s="143"/>
      <c r="D40" s="143"/>
      <c r="E40" s="143"/>
      <c r="F40" s="272"/>
      <c r="G40" s="272"/>
      <c r="H40" s="276"/>
    </row>
    <row r="41" spans="1:8" s="132" customFormat="1" ht="11.25">
      <c r="A41" s="279" t="s">
        <v>47</v>
      </c>
      <c r="B41" s="281" t="s">
        <v>325</v>
      </c>
      <c r="C41" s="197" t="s">
        <v>326</v>
      </c>
      <c r="D41" s="197" t="s">
        <v>326</v>
      </c>
      <c r="E41" s="197" t="s">
        <v>326</v>
      </c>
      <c r="F41" s="281" t="s">
        <v>300</v>
      </c>
      <c r="G41" s="281" t="s">
        <v>317</v>
      </c>
      <c r="H41" s="198" t="s">
        <v>290</v>
      </c>
    </row>
    <row r="42" spans="1:8" s="132" customFormat="1" ht="11.25">
      <c r="A42" s="280"/>
      <c r="B42" s="282"/>
      <c r="C42" s="199" t="s">
        <v>327</v>
      </c>
      <c r="D42" s="199" t="s">
        <v>328</v>
      </c>
      <c r="E42" s="199" t="s">
        <v>329</v>
      </c>
      <c r="F42" s="282"/>
      <c r="G42" s="282"/>
      <c r="H42" s="200" t="s">
        <v>318</v>
      </c>
    </row>
    <row r="43" spans="1:8" s="132" customFormat="1" ht="11.25">
      <c r="A43" s="147"/>
      <c r="B43" s="201"/>
      <c r="C43" s="202"/>
      <c r="D43" s="202"/>
      <c r="E43" s="202"/>
      <c r="F43" s="202"/>
      <c r="G43" s="203"/>
      <c r="H43" s="182"/>
    </row>
    <row r="44" spans="1:8" s="132" customFormat="1" ht="11.25">
      <c r="A44" s="147"/>
      <c r="B44" s="201"/>
      <c r="C44" s="202"/>
      <c r="D44" s="202"/>
      <c r="E44" s="202"/>
      <c r="F44" s="202"/>
      <c r="G44" s="203"/>
      <c r="H44" s="182"/>
    </row>
    <row r="45" spans="1:8" s="132" customFormat="1" ht="11.25">
      <c r="A45" s="152"/>
      <c r="B45" s="153"/>
      <c r="C45" s="153"/>
      <c r="D45" s="153"/>
      <c r="E45" s="153"/>
      <c r="F45" s="271" t="s">
        <v>330</v>
      </c>
      <c r="G45" s="271"/>
      <c r="H45" s="275"/>
    </row>
    <row r="46" spans="1:8" s="132" customFormat="1" ht="11.25">
      <c r="A46" s="154"/>
      <c r="B46" s="143"/>
      <c r="C46" s="143"/>
      <c r="D46" s="143"/>
      <c r="E46" s="143"/>
      <c r="F46" s="272"/>
      <c r="G46" s="272"/>
      <c r="H46" s="276"/>
    </row>
    <row r="47" spans="1:8" s="132" customFormat="1" ht="11.25">
      <c r="A47" s="152"/>
      <c r="B47" s="153"/>
      <c r="C47" s="153"/>
      <c r="D47" s="153"/>
      <c r="E47" s="271" t="s">
        <v>331</v>
      </c>
      <c r="F47" s="271"/>
      <c r="G47" s="271"/>
      <c r="H47" s="275">
        <f>TRUNC(H25+H33+H39+H45,2)</f>
        <v>13976.82</v>
      </c>
    </row>
    <row r="48" spans="1:8" s="132" customFormat="1" ht="11.25">
      <c r="A48" s="154"/>
      <c r="B48" s="143"/>
      <c r="C48" s="143"/>
      <c r="D48" s="143"/>
      <c r="E48" s="272"/>
      <c r="F48" s="272"/>
      <c r="G48" s="272"/>
      <c r="H48" s="276"/>
    </row>
    <row r="49" spans="1:8" s="132" customFormat="1" ht="11.25">
      <c r="A49" s="204"/>
      <c r="B49" s="153"/>
      <c r="C49" s="153"/>
      <c r="D49" s="153"/>
      <c r="E49" s="271" t="s">
        <v>332</v>
      </c>
      <c r="F49" s="271"/>
      <c r="G49" s="271"/>
      <c r="H49" s="277">
        <f>H47*0.2332</f>
        <v>3259.3944239999996</v>
      </c>
    </row>
    <row r="50" spans="1:8" s="132" customFormat="1" ht="11.25">
      <c r="A50" s="204"/>
      <c r="B50" s="143"/>
      <c r="C50" s="143"/>
      <c r="D50" s="143"/>
      <c r="E50" s="272"/>
      <c r="F50" s="272"/>
      <c r="G50" s="272"/>
      <c r="H50" s="278"/>
    </row>
    <row r="51" spans="1:8" s="132" customFormat="1" ht="11.25">
      <c r="A51" s="267"/>
      <c r="B51" s="268"/>
      <c r="C51" s="268"/>
      <c r="D51" s="153"/>
      <c r="E51" s="271" t="s">
        <v>333</v>
      </c>
      <c r="F51" s="271"/>
      <c r="G51" s="271"/>
      <c r="H51" s="273">
        <f>SUM(H47:H50)</f>
        <v>17236.214423999998</v>
      </c>
    </row>
    <row r="52" spans="1:8" s="132" customFormat="1" ht="11.25">
      <c r="A52" s="269"/>
      <c r="B52" s="270"/>
      <c r="C52" s="270"/>
      <c r="D52" s="167"/>
      <c r="E52" s="272"/>
      <c r="F52" s="272"/>
      <c r="G52" s="272"/>
      <c r="H52" s="274"/>
    </row>
  </sheetData>
  <sheetProtection/>
  <mergeCells count="63">
    <mergeCell ref="A1:B1"/>
    <mergeCell ref="D1:G2"/>
    <mergeCell ref="H1:H2"/>
    <mergeCell ref="A2:B2"/>
    <mergeCell ref="A3:A4"/>
    <mergeCell ref="B3:B4"/>
    <mergeCell ref="C3:C4"/>
    <mergeCell ref="J5:L5"/>
    <mergeCell ref="F7:G8"/>
    <mergeCell ref="H7:H8"/>
    <mergeCell ref="A9:A10"/>
    <mergeCell ref="B9:C10"/>
    <mergeCell ref="D9:D10"/>
    <mergeCell ref="E9:E10"/>
    <mergeCell ref="F9:G10"/>
    <mergeCell ref="F16:G17"/>
    <mergeCell ref="H16:H17"/>
    <mergeCell ref="A18:A19"/>
    <mergeCell ref="B18:C19"/>
    <mergeCell ref="D18:D19"/>
    <mergeCell ref="E18:E19"/>
    <mergeCell ref="F18:F19"/>
    <mergeCell ref="G18:G19"/>
    <mergeCell ref="H18:H19"/>
    <mergeCell ref="B20:C20"/>
    <mergeCell ref="F21:G22"/>
    <mergeCell ref="H21:H22"/>
    <mergeCell ref="A23:B24"/>
    <mergeCell ref="C23:C24"/>
    <mergeCell ref="D23:G24"/>
    <mergeCell ref="H23:H24"/>
    <mergeCell ref="A25:G26"/>
    <mergeCell ref="H25:H26"/>
    <mergeCell ref="A27:B28"/>
    <mergeCell ref="E27:G28"/>
    <mergeCell ref="H27:H28"/>
    <mergeCell ref="A29:A30"/>
    <mergeCell ref="B29:D30"/>
    <mergeCell ref="E29:E30"/>
    <mergeCell ref="F29:F30"/>
    <mergeCell ref="G29:G30"/>
    <mergeCell ref="F33:G34"/>
    <mergeCell ref="H33:H34"/>
    <mergeCell ref="A35:A36"/>
    <mergeCell ref="B35:D36"/>
    <mergeCell ref="E35:E36"/>
    <mergeCell ref="F35:F36"/>
    <mergeCell ref="G35:G36"/>
    <mergeCell ref="F39:G40"/>
    <mergeCell ref="H39:H40"/>
    <mergeCell ref="A41:A42"/>
    <mergeCell ref="B41:B42"/>
    <mergeCell ref="F41:F42"/>
    <mergeCell ref="G41:G42"/>
    <mergeCell ref="A51:C52"/>
    <mergeCell ref="E51:G52"/>
    <mergeCell ref="H51:H52"/>
    <mergeCell ref="F45:G46"/>
    <mergeCell ref="H45:H46"/>
    <mergeCell ref="E47:G48"/>
    <mergeCell ref="H47:H48"/>
    <mergeCell ref="E49:G50"/>
    <mergeCell ref="H49:H50"/>
  </mergeCells>
  <printOptions/>
  <pageMargins left="0.984251968503937" right="0.7874015748031497" top="1.1811023622047245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Dr. Bruno</cp:lastModifiedBy>
  <cp:lastPrinted>2017-05-09T17:54:17Z</cp:lastPrinted>
  <dcterms:created xsi:type="dcterms:W3CDTF">1996-10-29T12:43:50Z</dcterms:created>
  <dcterms:modified xsi:type="dcterms:W3CDTF">2017-05-31T13:46:49Z</dcterms:modified>
  <cp:category/>
  <cp:version/>
  <cp:contentType/>
  <cp:contentStatus/>
</cp:coreProperties>
</file>