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735" tabRatio="633" activeTab="0"/>
  </bookViews>
  <sheets>
    <sheet name="GINASIO SÃO SALVADOR" sheetId="1" r:id="rId1"/>
    <sheet name="CRONOGRAMA" sheetId="2" r:id="rId2"/>
  </sheets>
  <externalReferences>
    <externalReference r:id="rId5"/>
  </externalReferences>
  <definedNames>
    <definedName name="_xlnm.Print_Area" localSheetId="0">'GINASIO SÃO SALVADOR'!$A$1:$K$164</definedName>
    <definedName name="_xlnm.Print_Titles" localSheetId="0">'GINASIO SÃO SALVADOR'!$2:$7</definedName>
  </definedNames>
  <calcPr fullCalcOnLoad="1"/>
</workbook>
</file>

<file path=xl/sharedStrings.xml><?xml version="1.0" encoding="utf-8"?>
<sst xmlns="http://schemas.openxmlformats.org/spreadsheetml/2006/main" count="777" uniqueCount="487">
  <si>
    <t>PMPK</t>
  </si>
  <si>
    <t>TOTAL</t>
  </si>
  <si>
    <t>ITEM</t>
  </si>
  <si>
    <t xml:space="preserve">               P L A N I L H A      D E     P R E Ç O S</t>
  </si>
  <si>
    <t>QUANT.</t>
  </si>
  <si>
    <t>m</t>
  </si>
  <si>
    <t>und</t>
  </si>
  <si>
    <t>INSTALAÇÕES ELÉTRICAS</t>
  </si>
  <si>
    <t>Demolição de piso cimentado inclusive lastro de concreto</t>
  </si>
  <si>
    <t>Locação de andaime metálico para fachada - tipo torre (aluguel mensal)</t>
  </si>
  <si>
    <t>PAREDES E PAINÉIS</t>
  </si>
  <si>
    <t>Soleira de granito esp. 2 cm e largura de 15 cm</t>
  </si>
  <si>
    <t>PINTURA</t>
  </si>
  <si>
    <t>kg</t>
  </si>
  <si>
    <t>Luminária p/ duas lâmpadas fluorescentes 40W, completa, c/ reator duplo-127V partida rápida e alto fator de potência, soquete antivibratório e lâmpada fluorescente 40W-127V</t>
  </si>
  <si>
    <t>Retirada de pontos elétricos (luminárias, interruptores e tomadas)</t>
  </si>
  <si>
    <t>PREFEITURA MUNICIPAL DE PRESIDENTE KENNEDY</t>
  </si>
  <si>
    <t>DISCRIMINAÇÃO</t>
  </si>
  <si>
    <t>CÓDIGO</t>
  </si>
  <si>
    <t>Demolição de alvenaria</t>
  </si>
  <si>
    <t>PREÇO UNITÁRIO</t>
  </si>
  <si>
    <t>UND</t>
  </si>
  <si>
    <t>REFERÊNCIA</t>
  </si>
  <si>
    <t>Escavação manual em material de 1a. categoria, até 1.50 m de profundidade</t>
  </si>
  <si>
    <t>Reaterro apiloado de cavas de fundação, em camadas de 20 cm</t>
  </si>
  <si>
    <t>Fornecimento, dobragem e colocação em fôrma, de armadura CA-50 A média, diâmetro de 6.3 a 10.0 mm</t>
  </si>
  <si>
    <t>Fornecimento, preparo e aplicação de concreto Fck=20 MPa (brita 1) - (5% de perdas já incluído no custo)</t>
  </si>
  <si>
    <t>TOTAL:</t>
  </si>
  <si>
    <t>Fornecimento, preparo e aplicação de concreto magro com consumo mínimo de cimento de 250 kg/m3 (brita 1 e 2) - (5% de perdas já incluído no custo)</t>
  </si>
  <si>
    <t>,</t>
  </si>
  <si>
    <t>Instalação, Mobilização/Desmobilização de Obra (1% valor da obra)</t>
  </si>
  <si>
    <t>MOBILIZAÇÃO / DESMOBILIZAÇÃO</t>
  </si>
  <si>
    <t xml:space="preserve">INSTALAÇÃO DO CANTEIRO DE OBRAS </t>
  </si>
  <si>
    <t>EQUIPAMENTOS AUXILIARES</t>
  </si>
  <si>
    <t>DEMOLIÇÕES E RETIRADAS</t>
  </si>
  <si>
    <t>Retirada de revestimento antigo em reboco</t>
  </si>
  <si>
    <t>Retirada de esquadrias metálicas</t>
  </si>
  <si>
    <t>Remoção de pintura antiga a óleo ou esmalte</t>
  </si>
  <si>
    <t>Lixamento de parede com pintura antiga para recebimento de nova camada de tinta</t>
  </si>
  <si>
    <t>Apicoamento de superfície com revestimento em argamassa</t>
  </si>
  <si>
    <t>Retirada de torneiras e registros</t>
  </si>
  <si>
    <t>MOVIMENTO DE TERRA</t>
  </si>
  <si>
    <t>INFRA-ESTRUTURA (FUNDAÇÃO)</t>
  </si>
  <si>
    <t>Fôrma de tábua de madeira de 2.5 x 30.0 cm para fundações, levando-se em conta a utilização 5 vezes (incluido o material, corte, montagem, escoramento e desforma)</t>
  </si>
  <si>
    <t>SUPER-ESTRUTURA</t>
  </si>
  <si>
    <t>Alvenaria de blocos cerâmicos 10 furos 10x20x20cm, assentados com argamassa de cimento, cal hidratada CH1 e areia traço 1:0,5:8, espessura das juntas 12mm e esp. das paredes sem revestimento, 10cm</t>
  </si>
  <si>
    <t>REVESTIMENTOS</t>
  </si>
  <si>
    <t>Chapisco de argamassa de cimento e areia média ou grossa lavada, no traço 1:3, esp. 5 mm</t>
  </si>
  <si>
    <t>Reboco tipo paulista de argamassa de cimento, cal hidratada CH1 e areia média ou grossa lavada no traço 1:0.5:6, espessura 25 mm</t>
  </si>
  <si>
    <t>Acabamento de alumínio com perfil de canto para arremate das paredes</t>
  </si>
  <si>
    <t>PISOS</t>
  </si>
  <si>
    <t>Passeio de cimentado camurçado com argamassa de cimento e areia no traço 1:3 esp. 1.5cm, e lastro de concreto com 8cm de espessura, inclusive preparo de caixa</t>
  </si>
  <si>
    <t>Ponto padrão de luz na parede - considerando eletroduto PVC rígido de 3/4" inclusive conexões (4.5m), fio isolado PVC de 2.5mm2 (16.2m) e caixa estampada 4x4" (1 und)</t>
  </si>
  <si>
    <t>Rufo de chapa metálica nº 26 com largura de 30 cm</t>
  </si>
  <si>
    <t>ESQUADRIAS METÁLICAS</t>
  </si>
  <si>
    <t>Recomposição de piso cimentado, com argamassa de cimento e areia no traço 1:3, com 2 cm de espessura, incl. lastro e preparo da caixa quando necessário</t>
  </si>
  <si>
    <t>EQUIPAMENTOS ESPORTIVOS</t>
  </si>
  <si>
    <t>Rede para voleibol com malha grossa, faixas de lona superior e inferior</t>
  </si>
  <si>
    <t>Conjunto de poste de voleibol de tubo de ferro galvanizado 3"e parte móvel de 21/2", inclusive carretilha, furo com tubo de ferro galvanizado de 31/2"e tampão de furo</t>
  </si>
  <si>
    <t>Tabela de basquete de madeira, com aro metálico e rede para cesta de basquete, inclusive colocação e pintura esmalte sintético sobre fundo anti-corrosivo</t>
  </si>
  <si>
    <t>Rede para futebol de salão</t>
  </si>
  <si>
    <t>Trave para futebol de salão de tubo de ferro galvanizado 3", com recuo, removível, dimensões oficiais 3x2m, pintada</t>
  </si>
  <si>
    <t>Tamponamento de furos existentes no telhado metálico com a utilização de fita auto-aderente aluminizada para vedação</t>
  </si>
  <si>
    <t>Caixas de inspeção de alv. blocos concreto 9x19x39cm, dim, 60x60cm e Hmáx = 1m, com tampa de conc. esp. 5cm, lastro de conc. esp. 10cm, revest intern. c/ chapisco e reboco impermeabilizado, incl. escavação, reaterro e enchimento</t>
  </si>
  <si>
    <t>Calha em chapa galvanizada com largura de 40 cm</t>
  </si>
  <si>
    <t>Pintura a base de epoxi, marca de referência sobre piso de concreto, para piso de quadra de esportes</t>
  </si>
  <si>
    <t>Pintura à base de epoxi, marcas de referência, em faixas com largura de 5cm, para demarcação de quadras de esportes</t>
  </si>
  <si>
    <t>Pintura com tinta acrílica, marcas de referência, inclusive selador acrílico, em paredes e tetos, a três demãos</t>
  </si>
  <si>
    <t>Pintura com tinta acrílica, marcas de referência, inclusive selador acrílico, em cobogós de concreto, a duas demãos</t>
  </si>
  <si>
    <t>Pintura com tinta esmalte sintético, marcas de referência, a duas demãos, inclusive fundo anticorrosivo a uma demão, em metal</t>
  </si>
  <si>
    <t>Blocos pré-moldados de concreto tipo pavi-s ou equivalente, espessura de 6 cm e resistência a compressão mínima de 35MPa, assentados sobre colchão de pó de pedra na espessura de 10 cm</t>
  </si>
  <si>
    <t>Meio-fio de concreto moldado in-loco com formas de chapa compensada resinada 6mm, nas dimensões 10 x 30 cm, incl. escavação, reaterro e bota-fora</t>
  </si>
  <si>
    <t>Banco de concreto armado aparente Fck=15 MPa, com apoios de concreto, largura de 45cm, espessura de 7cm e altura de 45cm</t>
  </si>
  <si>
    <t>Rede de proteção em nylon malha 5x5 cm para proteção de quadra de esportes</t>
  </si>
  <si>
    <t>Caixa de descarga plástica de sobrepor</t>
  </si>
  <si>
    <t>FERRAGENS</t>
  </si>
  <si>
    <t>Fechadura com maçaneta tipo alavanca e chave tipo yale</t>
  </si>
  <si>
    <t>Targeta tipo livre/ocupado</t>
  </si>
  <si>
    <t>Torneira de pressão cromada diâm. 1/2" para lavatório, marca de referência</t>
  </si>
  <si>
    <t>Registro de gaveta com canopla cromada diâmetro 20mm (3/4"), marca de referência</t>
  </si>
  <si>
    <t>Registro de pressão com canopla cromada diâmetro 15mm (1/2"), marca de referência</t>
  </si>
  <si>
    <t>Engate flexível de PVC para lavatório e/ou cx. descarga</t>
  </si>
  <si>
    <t>Pintura com tinta esmalte sintético, marcas de referência, inclusive fundo branco nivelador, em madeira, a duas demãos</t>
  </si>
  <si>
    <t>DIVERSOS EXTERNOS</t>
  </si>
  <si>
    <t>Placa de obra nas dimensões de 2.0 x 4.0 m, padrão IOPES</t>
  </si>
  <si>
    <t>IOPES</t>
  </si>
  <si>
    <t>020305</t>
  </si>
  <si>
    <t>m²</t>
  </si>
  <si>
    <t>020346</t>
  </si>
  <si>
    <t>010201</t>
  </si>
  <si>
    <t>010208</t>
  </si>
  <si>
    <t>010209</t>
  </si>
  <si>
    <t>010215</t>
  </si>
  <si>
    <t>010218</t>
  </si>
  <si>
    <t>m³</t>
  </si>
  <si>
    <t>010223</t>
  </si>
  <si>
    <t>010246</t>
  </si>
  <si>
    <t>010238</t>
  </si>
  <si>
    <t>010240</t>
  </si>
  <si>
    <t>010323</t>
  </si>
  <si>
    <t>030101</t>
  </si>
  <si>
    <t>030201</t>
  </si>
  <si>
    <t>040231</t>
  </si>
  <si>
    <t>040206</t>
  </si>
  <si>
    <t>040243</t>
  </si>
  <si>
    <t>040235</t>
  </si>
  <si>
    <t>040328</t>
  </si>
  <si>
    <t>040322</t>
  </si>
  <si>
    <t>Fôrma em chapa de madeira compensada plastificada 12mm para estrutura em geral, 5 reaproveitamentos reforçada com sarrafos de madeira 2.5x10cm (incl material, corte, montagem, escoras em eucalipto e desforma)</t>
  </si>
  <si>
    <t>040337</t>
  </si>
  <si>
    <t>050606</t>
  </si>
  <si>
    <t>110101</t>
  </si>
  <si>
    <t>110302</t>
  </si>
  <si>
    <t>120208</t>
  </si>
  <si>
    <t>Rodapé de granito cinza esp. 2cm, h=7cm, assentado com argamassa de cimento, cal hidratada CH1 e areia no traço 1:0,5:8, incl. rejuntamento</t>
  </si>
  <si>
    <t>130321</t>
  </si>
  <si>
    <t>200209</t>
  </si>
  <si>
    <t>130403</t>
  </si>
  <si>
    <t>130308</t>
  </si>
  <si>
    <t>180102</t>
  </si>
  <si>
    <t>151802</t>
  </si>
  <si>
    <t>090302</t>
  </si>
  <si>
    <t>200705</t>
  </si>
  <si>
    <t>200708</t>
  </si>
  <si>
    <t>200713</t>
  </si>
  <si>
    <t>200707</t>
  </si>
  <si>
    <t>141101</t>
  </si>
  <si>
    <t>090312</t>
  </si>
  <si>
    <t>190602</t>
  </si>
  <si>
    <t>190601</t>
  </si>
  <si>
    <t>190106</t>
  </si>
  <si>
    <t>190204</t>
  </si>
  <si>
    <t>190417</t>
  </si>
  <si>
    <t>190302</t>
  </si>
  <si>
    <t>200237</t>
  </si>
  <si>
    <t>200229</t>
  </si>
  <si>
    <t>210304</t>
  </si>
  <si>
    <t>200721</t>
  </si>
  <si>
    <t>170502</t>
  </si>
  <si>
    <t>061102</t>
  </si>
  <si>
    <t>061104</t>
  </si>
  <si>
    <t>170304</t>
  </si>
  <si>
    <t>170327</t>
  </si>
  <si>
    <t>170316</t>
  </si>
  <si>
    <t>142118</t>
  </si>
  <si>
    <t>Retirada de caixas/quadros elétricos</t>
  </si>
  <si>
    <t>010271</t>
  </si>
  <si>
    <t>Emboço de argamassa de cimento, cal hidratada CH1 e areia lavada traço 1:0.5:6, espessura 20 mm</t>
  </si>
  <si>
    <t>110301</t>
  </si>
  <si>
    <t>Cerâmica 10 x 10 cm, marcas de referência Eliane, Cecrisa ou Portobello, nas cores branco ou areia, com rejunte esp. 0.5 cm, empregando argamassa colante</t>
  </si>
  <si>
    <t>120220</t>
  </si>
  <si>
    <t>Peitoril de granito cinza polido, 15 cm, esp. 3cm</t>
  </si>
  <si>
    <t>130317</t>
  </si>
  <si>
    <t>Piso quadra poliesp. fck=25MPa, esp.=10 cm, armado c/ tela Q138, concret camada única bombeável c/ brita n. 1, acab. sup. c/ rotoalisador, juntas c/ corte serra diamant. preench. c/ mastique, base 5cm solo brita 30% e resina endur</t>
  </si>
  <si>
    <t>200702</t>
  </si>
  <si>
    <t>020350</t>
  </si>
  <si>
    <t>Demolição de piso revestido com cerâmica inclusive lastro de concreto</t>
  </si>
  <si>
    <t>010203</t>
  </si>
  <si>
    <t>Demolição de revestimento com azulejos</t>
  </si>
  <si>
    <t>010206</t>
  </si>
  <si>
    <t>010213</t>
  </si>
  <si>
    <t>Retirada manual de blocos pré-moldados de concreto (Blokret), inclusive empilhamento para
reaproveitamento</t>
  </si>
  <si>
    <t>Retirada de portas e janelas de madeira, inclusive batentes</t>
  </si>
  <si>
    <t>010216</t>
  </si>
  <si>
    <t>Retirada de meio-fio de concreto</t>
  </si>
  <si>
    <t>Retirada de aparelhos sanitários</t>
  </si>
  <si>
    <t xml:space="preserve">Retirada de grades, gradis, alambrados, cercas e portões </t>
  </si>
  <si>
    <t>010224</t>
  </si>
  <si>
    <t>Retirada de marco de madeira</t>
  </si>
  <si>
    <t>010327</t>
  </si>
  <si>
    <t>Portão de ferro de correr em barra chata, inclusive chumbamento</t>
  </si>
  <si>
    <t>071106</t>
  </si>
  <si>
    <t>Portão de ferro de abrir em barra chata, chapa e tubo, inclusive chumbamento</t>
  </si>
  <si>
    <t>071107</t>
  </si>
  <si>
    <t>EMOP</t>
  </si>
  <si>
    <t>Vaso sanitário padrão popular completo com acessórios para ligação, marcas de referência Deca, Celite ou Ideal Standard, inclusive assento plástico</t>
  </si>
  <si>
    <t>170116</t>
  </si>
  <si>
    <t>Índice de imperm.c/ manta asfáltica atendendo NBR 9952, asfalto polimerizado esp.3mm, reforç.c/ filme int.polietileno, regul. base c/ arg.1:4 esp.mín.15mm, proteção mec. arg.1:4 esp.20mm e juntas dilat.</t>
  </si>
  <si>
    <t>Verga/contraverga reta de concreto armado 10 x 5 cm, Fck = 15 MPa, inclusive forma, armação e desforma</t>
  </si>
  <si>
    <t>050301</t>
  </si>
  <si>
    <t>Porta em madeira de lei tipo angelim pedra ou equiv.c/enchimento em madeira 1a.qualidade esp. 30mm p/ pintura, inclusive alizares, dobradiças e fechadura externa em latão cromado LaFonte ou equiv., exclusive marco, nas dim.: 0.80 x 2.10 m</t>
  </si>
  <si>
    <t>061303</t>
  </si>
  <si>
    <t>Escovamento com escova de aço em esquadrias de ferro</t>
  </si>
  <si>
    <t>REVISÕES E REPAROS</t>
  </si>
  <si>
    <t>071801</t>
  </si>
  <si>
    <t>080201</t>
  </si>
  <si>
    <t>Regularização de base p/ revestimento cerâmico, com argamassa de cimento e areia no traço 1:5,
espessura 3cm</t>
  </si>
  <si>
    <t>130103</t>
  </si>
  <si>
    <t>Piso cerâmico 45x45cm, PEI 5, Cargo Plus Gray, marcas de referência Eliane, Cecrisa ou Portobello, assentado com argamassa de cimento colante, inclusive rejuntamento</t>
  </si>
  <si>
    <t>130219</t>
  </si>
  <si>
    <t>Fornecimento e plantio de grama em placas tipo esmeralda, inclusive fornecimento de terra vegetal</t>
  </si>
  <si>
    <t>Placa para inauguração de obra em alumínio polido e=4mm, dimensões 40 x 50 cm, gravação em baixo relevo, inclusive pintura e fixação</t>
  </si>
  <si>
    <t>Limpeza geral de obras (quadras, praças e jardins)</t>
  </si>
  <si>
    <t>19.007.0006</t>
  </si>
  <si>
    <t>h</t>
  </si>
  <si>
    <t>Betoneira para 600L de mistura seca, de carregamento mecânico e tambor reversível, com motor, exclusive operador</t>
  </si>
  <si>
    <t>Selagem de trincas, inclusive transporte de areia e emulsão</t>
  </si>
  <si>
    <t>DER</t>
  </si>
  <si>
    <t>40124</t>
  </si>
  <si>
    <t>OBRA/SERVIÇO: REFORMA DO GINÁSIO POLIESPORTIVO SÃO SALVADOR</t>
  </si>
  <si>
    <t>Porta de abrir tipo veneziana em alumínio anodizado, linha 25, completa, incl. puxador com tranca, caixilho, alizar e contramarco</t>
  </si>
  <si>
    <t>071704</t>
  </si>
  <si>
    <t>200725</t>
  </si>
  <si>
    <t>Roda parede em granito cinza andorinha 7x2cm, com acabamento abaulado nos dois lados</t>
  </si>
  <si>
    <t>120227</t>
  </si>
  <si>
    <t>1</t>
  </si>
  <si>
    <t>1.1</t>
  </si>
  <si>
    <t>2</t>
  </si>
  <si>
    <t>2.1</t>
  </si>
  <si>
    <t>2.2</t>
  </si>
  <si>
    <t>3</t>
  </si>
  <si>
    <t>3.1</t>
  </si>
  <si>
    <t>3.2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</si>
  <si>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</si>
  <si>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</si>
  <si>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</si>
  <si>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</si>
  <si>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</si>
  <si>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</si>
  <si>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</si>
  <si>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</si>
  <si>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</si>
  <si>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</si>
  <si>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</si>
  <si>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</si>
  <si>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</si>
  <si>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</si>
  <si>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</si>
  <si>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</si>
  <si>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</si>
  <si>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</si>
  <si>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</si>
  <si>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5</t>
  </si>
  <si>
    <t>5.1</t>
  </si>
  <si>
    <t>5.2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</si>
  <si>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</si>
  <si>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</si>
  <si>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</si>
  <si>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</si>
  <si>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</si>
  <si>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</si>
  <si>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</si>
  <si>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</si>
  <si>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</si>
  <si>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8</t>
  </si>
  <si>
    <t>8.1</t>
  </si>
  <si>
    <t>9</t>
  </si>
  <si>
    <t>9.1</t>
  </si>
  <si>
    <t>9.2</t>
  </si>
  <si>
    <t>9.3</t>
  </si>
  <si>
    <t>9.4</t>
  </si>
  <si>
    <t>9.5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</si>
  <si>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</si>
  <si>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</si>
  <si>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</si>
  <si>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</si>
  <si>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</si>
  <si>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</si>
  <si>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</si>
  <si>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</si>
  <si>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</si>
  <si>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11</t>
  </si>
  <si>
    <t>11.1</t>
  </si>
  <si>
    <t>11.2</t>
  </si>
  <si>
    <t>11.3</t>
  </si>
  <si>
    <t>11.4</t>
  </si>
  <si>
    <t>11.5</t>
  </si>
  <si>
    <t>11.6</t>
  </si>
  <si>
    <t>11.7</t>
  </si>
  <si>
    <t>12</t>
  </si>
  <si>
    <t>12.1</t>
  </si>
  <si>
    <t>12.2</t>
  </si>
  <si>
    <t>12.3</t>
  </si>
  <si>
    <t>13</t>
  </si>
  <si>
    <t>13.1</t>
  </si>
  <si>
    <t>13.2</t>
  </si>
  <si>
    <t>14</t>
  </si>
  <si>
    <t>14.1</t>
  </si>
  <si>
    <t>15</t>
  </si>
  <si>
    <t>15.1</t>
  </si>
  <si>
    <t>15.2</t>
  </si>
  <si>
    <t>15.3</t>
  </si>
  <si>
    <t>15.4</t>
  </si>
  <si>
    <t>15.5</t>
  </si>
  <si>
    <t>15.6</t>
  </si>
  <si>
    <t>16.1</t>
  </si>
  <si>
    <t>16.2</t>
  </si>
  <si>
    <t>16.3</t>
  </si>
  <si>
    <t>17</t>
  </si>
  <si>
    <t>17.1</t>
  </si>
  <si>
    <t>17.2</t>
  </si>
  <si>
    <t>18.1</t>
  </si>
  <si>
    <t>Estrutura de madeira de lei tipo Paraju ou equivalente para cobertura de telha de fibrocimento canalete 49/90, inclusive tratamento com cupinicida, exclusive telhas</t>
  </si>
  <si>
    <t>090103</t>
  </si>
  <si>
    <t>090203</t>
  </si>
  <si>
    <t>COBERTURA / TETOS E FORROS</t>
  </si>
  <si>
    <t>12.4</t>
  </si>
  <si>
    <t>12.5</t>
  </si>
  <si>
    <t>12.6</t>
  </si>
  <si>
    <t>Cobertura nova de telhas onduladas de fibrocimento 8.0mm, inclusive cumeeiras e acessórios de fixação</t>
  </si>
  <si>
    <t>COMPOSIÇÃO</t>
  </si>
  <si>
    <t>Tubo, PVC, soldável, DN 25mm, instalado em prumada de água - fornecimento e instalação</t>
  </si>
  <si>
    <t>SINAPI</t>
  </si>
  <si>
    <t>89446</t>
  </si>
  <si>
    <t>Azulejo branco 15 x 15 cm, juntas a prumo, assentado com argamassa de cimento colante, inclusive rejuntamento com cimento branco, marcas de referência Eliane, Cecrisa ou Portobello</t>
  </si>
  <si>
    <t>120201</t>
  </si>
  <si>
    <t>INSTALAÇÕES / APARELHOS HIDRO-SANITÁRIOS</t>
  </si>
  <si>
    <t>12.7</t>
  </si>
  <si>
    <t>14.2</t>
  </si>
  <si>
    <t>14.3</t>
  </si>
  <si>
    <t>16</t>
  </si>
  <si>
    <t>16.4</t>
  </si>
  <si>
    <t>16.5</t>
  </si>
  <si>
    <t>16.6</t>
  </si>
  <si>
    <t>16.7</t>
  </si>
  <si>
    <t>18.2</t>
  </si>
  <si>
    <t>Janela de correr para vidro em alumínio anodizado cor natural, linha 25, completa, incl. puxador com tranca,
alizar, caixilho e contramarco, exclusive vidro</t>
  </si>
  <si>
    <t>13.3</t>
  </si>
  <si>
    <t>071701</t>
  </si>
  <si>
    <t>151801</t>
  </si>
  <si>
    <t>151803</t>
  </si>
  <si>
    <t>151811</t>
  </si>
  <si>
    <t>151814</t>
  </si>
  <si>
    <t>151805</t>
  </si>
  <si>
    <t>150315</t>
  </si>
  <si>
    <t>150307</t>
  </si>
  <si>
    <t>151705</t>
  </si>
  <si>
    <t>180110</t>
  </si>
  <si>
    <t>180201</t>
  </si>
  <si>
    <t>180207</t>
  </si>
  <si>
    <t>180202</t>
  </si>
  <si>
    <t>180210</t>
  </si>
  <si>
    <t>180809</t>
  </si>
  <si>
    <t>151423</t>
  </si>
  <si>
    <t>151421</t>
  </si>
  <si>
    <t>151404</t>
  </si>
  <si>
    <t>151140</t>
  </si>
  <si>
    <t>151127</t>
  </si>
  <si>
    <t>151313</t>
  </si>
  <si>
    <t>151316</t>
  </si>
  <si>
    <t>151323</t>
  </si>
  <si>
    <t>151322</t>
  </si>
  <si>
    <t>151302</t>
  </si>
  <si>
    <t>151301</t>
  </si>
  <si>
    <t>046027</t>
  </si>
  <si>
    <t>21.003.0090-0</t>
  </si>
  <si>
    <t>Ponto padrão de luz no teto - considerando eletroduto PVC rígido de 3/4" inclusive conexões (4.5m), fio isolado PVC de 2.5mm2 (16.2m) e caixa estampada 4x4" (1 und)</t>
  </si>
  <si>
    <t>Ponto padrão de tomada 2 pólos mais terra - considerando eletroduto PVC rígido de 3/4" inclusive conexões (5.0m), fio isolado PVC de 2.5mm2 (16.5m) e caixa estampada 4x2" (1 und)</t>
  </si>
  <si>
    <t>Ponto padrão de interruptor de 1 tecla simples e 1 tomada dois pólos mais terra 10A/250V - considerando eletroduto PVC rígido de 3/4" inclusive conexões (4.5m), fio isolado PVC de 2.5mm2 (19.4m) e caixa estampada 4x2" (1 und)</t>
  </si>
  <si>
    <t>Ponto padrão de poste para iluminação externa - considerando eletroduto PVC rígido de 3/4" inclusive conexões (7.7m) e fio isolado PVC de 2.5mm2 (25.2.0m)</t>
  </si>
  <si>
    <t>Ponto padrão de tomada para chuveiro elétrico - considerando eletroduto PVC rígido de 3/4" inclusive conexões (9.0m), fio isolado PVC de 6.0mm2 (32.5m) e caixa estampada 4x2" (1 und) (USAR COMO PONTO DE TOMADA 220V DO PALCO)</t>
  </si>
  <si>
    <t>Quadro distrib. energia, embutido ou semi embutido, capac. p/ 34 disj. DIN, c/barram trif. 150A barra. neutro e terra, fab. em chapa de aço 12 USG com porta, espelho, trinco com fechad ch yale, Ref. QDETG II-34DIN-CEMAR ou equiv.</t>
  </si>
  <si>
    <t>Quadro de distribuição de energia, de embutir, com 18 divisões modulares, com barramento</t>
  </si>
  <si>
    <t>Padrão de entrada de energia elétrica, trifásico, entrada aérea, a 4 fios, carga instalada de 34001 até 41000W, instalada em muro</t>
  </si>
  <si>
    <t>Arandela com lâmpada incandescente de 100W</t>
  </si>
  <si>
    <t>Tomada padrão brasileiro linha branca, NBR 14136 3 polos 10A/250V, com placa 4x2"</t>
  </si>
  <si>
    <t>Interruptor de uma tecla simples 10A/250V e uma tomada 2 polos 10A/250V, padrão brasileiro, NBR 14136, linha branca, com placa 4x2"</t>
  </si>
  <si>
    <t>Tomada padrão brasileiro linha branca, NBR 14136 3 polos 20A/250V, com placa 4x2"</t>
  </si>
  <si>
    <t>Tomada de 3 polos 20A/250V, com placa 4x2"</t>
  </si>
  <si>
    <t>Chuveiro elétrico tipo ducha Lorenzet ou Corona</t>
  </si>
  <si>
    <t>Cabo de cobre termoplástico, com isolamento para 1000V, seção de 35.0 mm2</t>
  </si>
  <si>
    <t>Cabo de cobre termoplástico, com isolamento para 1000V, seção de 25.0 mm2</t>
  </si>
  <si>
    <t>Fio ou cabo de cobre termoplástico, com isolamento para 0.6/1000V - 70º, seção de 16.0 mm2</t>
  </si>
  <si>
    <t>Fio ou cabo de cobre termoplástico, com isolamento para 750V, seção de 6.0 mm2</t>
  </si>
  <si>
    <t>Eletroduto PEAD, cor preta, diam. 3", marca ref. Kanaflex ou equivalente</t>
  </si>
  <si>
    <t>Eletroduto de PVC rígido roscável, diâm. 1" (32mm), inclusive conexões</t>
  </si>
  <si>
    <t>Mini-Disjuntor tripolar 90 A, curva C - 5KA 220/127VCA (NBR IEC 60947-2), Ref. Siemens, GE, Schneider ou equivalente</t>
  </si>
  <si>
    <t>Mini-Disjuntor tripolar 70 A, curva C - 5KA 220/127VCA (NBR IEC 60947-2), Ref. Siemens, GE, Schneider ou equivalente</t>
  </si>
  <si>
    <t>Mini-Disjuntor bipolar 40 A, curva C - 5KA 220/127VCA (NBR IEC 60947-2), Ref. Siemens, GE, Schneider ou equivalente</t>
  </si>
  <si>
    <t>Mini-Disjuntor bipolar 32 A, curva C - 5KA 220/127VCA (NBR IEC 60947-2), Ref. Siemens, GE, Schneider ou equivalente</t>
  </si>
  <si>
    <t>Mini-Disjuntor monopolar 20 A, curva C - 5KA 220/127VCA (NBR IEC 60947-2), Ref. Siemens, GE, Schneider ou equivalente</t>
  </si>
  <si>
    <t>Mini-Disjuntor monopolar 16 A, curva C - 5KA 220/127VCA (NBR IEC 60947-2), Ref. Siemens, GE, Schneider ou equivalente</t>
  </si>
  <si>
    <t>Poste de aço, reto, de 7,00m, com sapata, escalonado, braço de aço curvo com diâmetro de 60,3mm e projeção horizontal de 2,50m para luminária superior e braço de aço reto de 1,00m com diâmetro de 60,3mm para luminária inferior, com suporte para um galhardete e suporte para placa indicativa de rua, com 4 chumbadores de 7/8”x70cm, tipo I, padrão Riomar. FORNECIMENTO</t>
  </si>
  <si>
    <t>Projetor modular de led, com potência de mínima de 200w, com grau de proteção IP 67, composta com minimo de 60 led´s, fluxo luminoso superior a 21000 lm, temperatura de cor de 5000k, tensão de trabalho bi-volt, 110/220, vida útil de 50000h, fabricada a alumínio injetado, regulagem de ângulo por fixação, sistema anti-surto</t>
  </si>
  <si>
    <t>LOCAL: SÃO SALVADOR</t>
  </si>
  <si>
    <t>CRONOGRAMA FÍSICO-FINANCEIRO</t>
  </si>
  <si>
    <t xml:space="preserve">VALOR : </t>
  </si>
  <si>
    <t>1o. MÊS</t>
  </si>
  <si>
    <t>2o. MÊS</t>
  </si>
  <si>
    <t>3o. MÊS</t>
  </si>
  <si>
    <t>4o. MÊS</t>
  </si>
  <si>
    <t>Total</t>
  </si>
  <si>
    <t>01</t>
  </si>
  <si>
    <t>02</t>
  </si>
  <si>
    <t>INSTALAÇÃO DO CANTEIRO DE OBRAS</t>
  </si>
  <si>
    <t>03</t>
  </si>
  <si>
    <t>04</t>
  </si>
  <si>
    <t>05</t>
  </si>
  <si>
    <t>06</t>
  </si>
  <si>
    <t>07</t>
  </si>
  <si>
    <t>08</t>
  </si>
  <si>
    <t>09</t>
  </si>
  <si>
    <t>VALOR DO MÊS (PROGRAMAÇÃO DE MEDIÇÕES)</t>
  </si>
  <si>
    <t xml:space="preserve">VALOR ACUMULADO </t>
  </si>
  <si>
    <t>PERCENTUAL DO MÊS</t>
  </si>
  <si>
    <t>PERCENTUAL ACUMULADO</t>
  </si>
  <si>
    <t>5o. MÊS</t>
  </si>
  <si>
    <t>18</t>
  </si>
  <si>
    <t>19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</si>
  <si>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</si>
  <si>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</si>
  <si>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</si>
  <si>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</si>
  <si>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</si>
  <si>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</si>
  <si>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</si>
  <si>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</si>
  <si>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</si>
  <si>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</si>
  <si>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</si>
  <si>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</si>
  <si>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</si>
  <si>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</si>
  <si>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</si>
  <si>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</si>
  <si>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</si>
  <si>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</si>
  <si>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</si>
  <si>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</si>
  <si>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</si>
  <si>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</si>
  <si>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</si>
  <si>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</si>
  <si>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</si>
  <si>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</si>
  <si>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13.4</t>
  </si>
  <si>
    <t>13.5</t>
  </si>
  <si>
    <t>13.6</t>
  </si>
  <si>
    <t>13.7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</si>
  <si>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</si>
  <si>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</si>
  <si>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</si>
  <si>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</si>
  <si>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</si>
  <si>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</si>
  <si>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</si>
  <si>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</si>
  <si>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</si>
  <si>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</si>
  <si>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19.1</t>
  </si>
  <si>
    <t>19.2</t>
  </si>
  <si>
    <t>19.3</t>
  </si>
  <si>
    <t>19.4</t>
  </si>
  <si>
    <t>19.5</t>
  </si>
  <si>
    <t>19.6</t>
  </si>
  <si>
    <t>Rele fotoeletrico MAG. MOD. RM10A / 220V</t>
  </si>
  <si>
    <t>Recuperação de piso de quadra com demolição parcial do concreto e aplicação de granilite, inclusive regularização</t>
  </si>
  <si>
    <t>200726</t>
  </si>
  <si>
    <t>Retirada de cobertura em telhas</t>
  </si>
  <si>
    <t>010315</t>
  </si>
  <si>
    <t xml:space="preserve">Forro de gesso acabamento tipo liso </t>
  </si>
  <si>
    <t>110201</t>
  </si>
  <si>
    <t>Forn e assent de telhas de liga de alumínio e zinco (galvalume), ondulada, esp. mínima 0.43mm, alt. Mínima de onda 17mm, sobrep. lateral de uma onda e longit. 200mm c/ mínimo de 3 apoios, assent. c/ utiliz. de fitas anti-corrosiva</t>
  </si>
  <si>
    <t>200720</t>
  </si>
  <si>
    <t>13.8</t>
  </si>
  <si>
    <t>Báscula para vidro em alumínio anodizado cor natural, linha 25, completa, com tranca, caixilho, alizar e contramarco, exclusive vidro</t>
  </si>
  <si>
    <t>071702</t>
  </si>
  <si>
    <t xml:space="preserve">Vidro plano transparente liso, com 4 mm de espessura </t>
  </si>
  <si>
    <t>080102</t>
  </si>
  <si>
    <t>Grade de tela tipo mosquiteiro de arame galvanizado, inclusive, requadro em "L"</t>
  </si>
  <si>
    <t>Grade de ferro em barra chata, inclusive chumbamento</t>
  </si>
  <si>
    <t>071103</t>
  </si>
  <si>
    <t>071105</t>
  </si>
  <si>
    <t>14.4</t>
  </si>
  <si>
    <t>14.5</t>
  </si>
  <si>
    <t>14.6</t>
  </si>
  <si>
    <t>14.7</t>
  </si>
  <si>
    <t>Cuba louça de embutir completa, marcas de referência Deca, Celite ou Ideal Standard, incl. válvula e sifão, exclusive torneira</t>
  </si>
  <si>
    <t>170115</t>
  </si>
  <si>
    <t>Cuba em aço inox nº 02(dim.560x340x150)mm, marcas de referência Franke, Strake, tramontina, inclusive válvula de metal 31/2" e sifão cromado 1 x 1/2", excl. torneira</t>
  </si>
  <si>
    <t>170530</t>
  </si>
  <si>
    <t>Torneira de parede cromada, marcas de referência Fabrimar (linha prática, ref.1157) , Deca ou Docol</t>
  </si>
  <si>
    <t>170351</t>
  </si>
  <si>
    <t>170107</t>
  </si>
  <si>
    <t>Mictório de louça branca, marcas de referência Deca, Celite ou Ideal Standard, inclusive engates cromados</t>
  </si>
  <si>
    <t>17.13</t>
  </si>
  <si>
    <t>170557</t>
  </si>
  <si>
    <t>Bebedouro em aço inox coletivo, marcas de referência Fisher, Metalpress ou Mekal, inclusive base de apoio em concreto e fechamento em alvenaria revestida com azulejo, inclusive válvula e sifão, exclusive torneiras</t>
  </si>
  <si>
    <t>19.7</t>
  </si>
  <si>
    <t>Tapume Telha Metálica Ondulada 0,50mm Branca h=2,20m, incl. montagem estr. mad. 8"x8", c/adesivo "IOPES" 60x60cm a cada 10m, incl. faixas pint. esmalte sint. cores azul c/ h=30cm e rosa c/ h=10cm (Reaproveitamento 2x)</t>
  </si>
  <si>
    <t>Pintura a base de epoxi, marcas de referência Suvinil, Coral ou Novacor, em faixas largura de 8cm para demarcação de quadra de esportes</t>
  </si>
  <si>
    <t>Espelho para banheiros espessura 4 mm, incluindo chapa compensada 10 mm, moldura de alumínio em perfil L 3/4", fixado com parafusos cromados</t>
  </si>
  <si>
    <t xml:space="preserve">TABELA: IOPES MAR/2016 </t>
  </si>
  <si>
    <t>010214</t>
  </si>
  <si>
    <t>Fornecimento, preparo e aplicação de concreto Fck=20 MPa (brita 1 e 2) - (5% de perdas já incluído no custo)</t>
  </si>
  <si>
    <t>151422</t>
  </si>
  <si>
    <t>COMP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</si>
</sst>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[$-416]dddd\,\ d&quot; de &quot;mmmm&quot; de &quot;yyyy"/>
    <numFmt numFmtId="203" formatCode="[$-416]d\ mmmm\,\ yyyy;@"/>
    <numFmt numFmtId="204" formatCode="&quot;Ativado&quot;;&quot;Ativado&quot;;&quot;Desativado&quot;"/>
    <numFmt numFmtId="205" formatCode="00000"/>
    <numFmt numFmtId="206" formatCode="#,##0.00_ ;\-#,##0.00\ 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 horizontal="left"/>
    </xf>
    <xf numFmtId="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left" vertical="center"/>
    </xf>
    <xf numFmtId="4" fontId="6" fillId="34" borderId="0" xfId="0" applyNumberFormat="1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9" fontId="0" fillId="34" borderId="0" xfId="0" applyNumberFormat="1" applyFill="1" applyBorder="1" applyAlignment="1">
      <alignment/>
    </xf>
    <xf numFmtId="49" fontId="54" fillId="0" borderId="0" xfId="0" applyNumberFormat="1" applyFont="1" applyBorder="1" applyAlignment="1">
      <alignment horizontal="center" vertical="center"/>
    </xf>
    <xf numFmtId="0" fontId="9" fillId="34" borderId="0" xfId="0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4" fontId="53" fillId="0" borderId="10" xfId="0" applyNumberFormat="1" applyFont="1" applyBorder="1" applyAlignment="1">
      <alignment horizontal="right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 vertical="center"/>
    </xf>
    <xf numFmtId="0" fontId="53" fillId="0" borderId="10" xfId="0" applyFont="1" applyBorder="1" applyAlignment="1">
      <alignment horizontal="right" vertical="center"/>
    </xf>
    <xf numFmtId="2" fontId="0" fillId="34" borderId="10" xfId="0" applyNumberFormat="1" applyFont="1" applyFill="1" applyBorder="1" applyAlignment="1">
      <alignment horizontal="right" vertical="center"/>
    </xf>
    <xf numFmtId="2" fontId="0" fillId="34" borderId="10" xfId="0" applyNumberFormat="1" applyFont="1" applyFill="1" applyBorder="1" applyAlignment="1" applyProtection="1">
      <alignment horizontal="right" vertical="center"/>
      <protection locked="0"/>
    </xf>
    <xf numFmtId="4" fontId="0" fillId="34" borderId="13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4" fontId="0" fillId="33" borderId="0" xfId="0" applyNumberFormat="1" applyFont="1" applyFill="1" applyBorder="1" applyAlignment="1">
      <alignment horizontal="right" vertical="center"/>
    </xf>
    <xf numFmtId="2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 horizontal="right" vertical="center"/>
    </xf>
    <xf numFmtId="2" fontId="0" fillId="33" borderId="0" xfId="0" applyNumberFormat="1" applyFont="1" applyFill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0" xfId="51" applyNumberFormat="1" applyFont="1" applyAlignment="1">
      <alignment vertical="center"/>
      <protection/>
    </xf>
    <xf numFmtId="4" fontId="0" fillId="0" borderId="0" xfId="51" applyNumberFormat="1" applyFont="1" applyFill="1" applyBorder="1" applyAlignment="1">
      <alignment horizontal="right" vertical="center"/>
      <protection/>
    </xf>
    <xf numFmtId="49" fontId="1" fillId="34" borderId="14" xfId="0" applyNumberFormat="1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0" fontId="0" fillId="34" borderId="17" xfId="0" applyFont="1" applyFill="1" applyBorder="1" applyAlignment="1">
      <alignment horizontal="center" vertical="center"/>
    </xf>
    <xf numFmtId="49" fontId="0" fillId="34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85" fontId="0" fillId="0" borderId="10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4" fontId="16" fillId="0" borderId="31" xfId="0" applyNumberFormat="1" applyFont="1" applyBorder="1" applyAlignment="1">
      <alignment horizontal="center" vertical="center"/>
    </xf>
    <xf numFmtId="4" fontId="16" fillId="0" borderId="3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4" fontId="1" fillId="0" borderId="21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51" applyFont="1" applyFill="1" applyBorder="1" applyAlignment="1">
      <alignment horizontal="left" vertical="justify" wrapText="1"/>
      <protection/>
    </xf>
    <xf numFmtId="0" fontId="0" fillId="0" borderId="0" xfId="51" applyFill="1" applyBorder="1" applyAlignment="1">
      <alignment horizontal="left" vertical="justify" wrapText="1"/>
      <protection/>
    </xf>
    <xf numFmtId="0" fontId="1" fillId="0" borderId="43" xfId="0" applyFont="1" applyFill="1" applyBorder="1" applyAlignment="1">
      <alignment horizontal="left" vertical="center"/>
    </xf>
    <xf numFmtId="0" fontId="1" fillId="34" borderId="36" xfId="0" applyFont="1" applyFill="1" applyBorder="1" applyAlignment="1">
      <alignment horizontal="left" vertical="center"/>
    </xf>
    <xf numFmtId="0" fontId="1" fillId="34" borderId="37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0" fillId="0" borderId="0" xfId="51" applyFont="1" applyBorder="1" applyAlignment="1">
      <alignment horizontal="left" vertical="justify"/>
      <protection/>
    </xf>
    <xf numFmtId="0" fontId="11" fillId="0" borderId="29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7" fillId="0" borderId="46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4" fontId="12" fillId="0" borderId="33" xfId="0" applyNumberFormat="1" applyFont="1" applyFill="1" applyBorder="1" applyAlignment="1">
      <alignment horizontal="center" vertical="center"/>
    </xf>
    <xf numFmtId="4" fontId="12" fillId="0" borderId="35" xfId="0" applyNumberFormat="1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0" fillId="0" borderId="45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" fontId="15" fillId="0" borderId="33" xfId="0" applyNumberFormat="1" applyFont="1" applyBorder="1" applyAlignment="1">
      <alignment horizontal="center" vertical="center"/>
    </xf>
    <xf numFmtId="4" fontId="15" fillId="0" borderId="44" xfId="0" applyNumberFormat="1" applyFont="1" applyBorder="1" applyAlignment="1">
      <alignment horizontal="center" vertical="center"/>
    </xf>
    <xf numFmtId="4" fontId="15" fillId="0" borderId="35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47625</xdr:rowOff>
    </xdr:from>
    <xdr:to>
      <xdr:col>1</xdr:col>
      <xdr:colOff>66675</xdr:colOff>
      <xdr:row>4</xdr:row>
      <xdr:rowOff>95250</xdr:rowOff>
    </xdr:to>
    <xdr:pic>
      <xdr:nvPicPr>
        <xdr:cNvPr id="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3375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TOS%20PREFEITURA\ESPORTE\QUADRA%20POLIESPORTIVA%20SANTO%20EDUARDO%20-%202016\Or&#231;amento\Planilha%20or&#231;ament&#225;ria%20Sto%20Eduar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NASIO SANTO EDUARDO"/>
      <sheetName val="CRONOGRAMA"/>
    </sheetNames>
    <sheetDataSet>
      <sheetData sheetId="0">
        <row r="10">
          <cell r="K10">
            <v>11075.839999999998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32"/>
  <sheetViews>
    <sheetView showZeros="0" tabSelected="1" view="pageBreakPreview" zoomScaleNormal="90" zoomScaleSheetLayoutView="100" workbookViewId="0" topLeftCell="A1">
      <selection activeCell="J10" sqref="J10"/>
    </sheetView>
  </sheetViews>
  <sheetFormatPr defaultColWidth="11.421875" defaultRowHeight="12.75"/>
  <cols>
    <col min="1" max="1" width="11.421875" style="59" customWidth="1"/>
    <col min="2" max="2" width="11.28125" style="40" customWidth="1"/>
    <col min="3" max="3" width="13.00390625" style="40" customWidth="1"/>
    <col min="4" max="4" width="10.7109375" style="64" customWidth="1"/>
    <col min="5" max="5" width="13.00390625" style="65" customWidth="1"/>
    <col min="6" max="6" width="10.7109375" style="65" customWidth="1"/>
    <col min="7" max="7" width="48.421875" style="65" customWidth="1"/>
    <col min="8" max="8" width="6.28125" style="39" customWidth="1"/>
    <col min="9" max="9" width="8.8515625" style="66" customWidth="1"/>
    <col min="10" max="10" width="12.28125" style="67" customWidth="1"/>
    <col min="11" max="11" width="14.57421875" style="63" customWidth="1"/>
    <col min="12" max="12" width="13.7109375" style="2" customWidth="1"/>
    <col min="13" max="18" width="11.421875" style="1" customWidth="1"/>
    <col min="19" max="19" width="6.57421875" style="1" customWidth="1"/>
    <col min="20" max="20" width="11.421875" style="1" customWidth="1"/>
    <col min="21" max="21" width="4.7109375" style="1" customWidth="1"/>
    <col min="22" max="16384" width="11.421875" style="1" customWidth="1"/>
  </cols>
  <sheetData>
    <row r="1" spans="1:65" s="8" customFormat="1" ht="22.5" customHeight="1" thickBot="1">
      <c r="A1" s="164" t="s">
        <v>3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  <c r="L1" s="4"/>
      <c r="M1" s="5"/>
      <c r="N1" s="4"/>
      <c r="O1" s="3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</row>
    <row r="2" spans="1:65" s="8" customFormat="1" ht="21" customHeight="1">
      <c r="A2" s="158"/>
      <c r="B2" s="181" t="s">
        <v>16</v>
      </c>
      <c r="C2" s="181"/>
      <c r="D2" s="182"/>
      <c r="E2" s="167" t="s">
        <v>199</v>
      </c>
      <c r="F2" s="168"/>
      <c r="G2" s="168"/>
      <c r="H2" s="168"/>
      <c r="I2" s="168"/>
      <c r="J2" s="168"/>
      <c r="K2" s="169"/>
      <c r="L2" s="9"/>
      <c r="M2" s="10"/>
      <c r="N2" s="4"/>
      <c r="O2" s="3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65" s="8" customFormat="1" ht="18" customHeight="1" thickBot="1">
      <c r="A3" s="159"/>
      <c r="B3" s="183"/>
      <c r="C3" s="183"/>
      <c r="D3" s="184"/>
      <c r="E3" s="170" t="s">
        <v>374</v>
      </c>
      <c r="F3" s="171"/>
      <c r="G3" s="171"/>
      <c r="H3" s="171"/>
      <c r="I3" s="171"/>
      <c r="J3" s="171"/>
      <c r="K3" s="172"/>
      <c r="L3" s="11"/>
      <c r="M3" s="12"/>
      <c r="N3" s="4"/>
      <c r="O3" s="3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</row>
    <row r="4" spans="1:65" s="8" customFormat="1" ht="16.5" customHeight="1">
      <c r="A4" s="159"/>
      <c r="B4" s="154" t="s">
        <v>0</v>
      </c>
      <c r="C4" s="154"/>
      <c r="D4" s="155"/>
      <c r="E4" s="173" t="s">
        <v>482</v>
      </c>
      <c r="F4" s="174"/>
      <c r="G4" s="174"/>
      <c r="H4" s="174"/>
      <c r="I4" s="175"/>
      <c r="J4" s="142" t="s">
        <v>27</v>
      </c>
      <c r="K4" s="179">
        <f>K164</f>
        <v>646576.5201659999</v>
      </c>
      <c r="L4" s="13"/>
      <c r="M4" s="14"/>
      <c r="N4" s="4"/>
      <c r="O4" s="3"/>
      <c r="P4" s="6"/>
      <c r="Q4" s="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65" s="8" customFormat="1" ht="12.75" customHeight="1" thickBot="1">
      <c r="A5" s="160"/>
      <c r="B5" s="156"/>
      <c r="C5" s="156"/>
      <c r="D5" s="157"/>
      <c r="E5" s="176"/>
      <c r="F5" s="177"/>
      <c r="G5" s="177"/>
      <c r="H5" s="177"/>
      <c r="I5" s="178"/>
      <c r="J5" s="144"/>
      <c r="K5" s="180"/>
      <c r="L5" s="15"/>
      <c r="M5" s="16"/>
      <c r="N5" s="4"/>
      <c r="O5" s="3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1:65" s="8" customFormat="1" ht="15" customHeight="1">
      <c r="A6" s="161" t="s">
        <v>2</v>
      </c>
      <c r="B6" s="136" t="s">
        <v>22</v>
      </c>
      <c r="C6" s="136" t="s">
        <v>18</v>
      </c>
      <c r="D6" s="141" t="s">
        <v>17</v>
      </c>
      <c r="E6" s="142"/>
      <c r="F6" s="142"/>
      <c r="G6" s="136"/>
      <c r="H6" s="187" t="s">
        <v>21</v>
      </c>
      <c r="I6" s="187" t="s">
        <v>4</v>
      </c>
      <c r="J6" s="139" t="s">
        <v>20</v>
      </c>
      <c r="K6" s="185" t="s">
        <v>1</v>
      </c>
      <c r="L6" s="17"/>
      <c r="M6" s="3"/>
      <c r="N6" s="4"/>
      <c r="O6" s="3"/>
      <c r="P6" s="6"/>
      <c r="Q6" s="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1:65" s="8" customFormat="1" ht="15" customHeight="1" thickBot="1">
      <c r="A7" s="162"/>
      <c r="B7" s="137"/>
      <c r="C7" s="137"/>
      <c r="D7" s="143"/>
      <c r="E7" s="144"/>
      <c r="F7" s="144"/>
      <c r="G7" s="137"/>
      <c r="H7" s="188"/>
      <c r="I7" s="188"/>
      <c r="J7" s="140"/>
      <c r="K7" s="186"/>
      <c r="L7" s="18"/>
      <c r="M7" s="19"/>
      <c r="N7" s="20"/>
      <c r="O7" s="3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65" s="86" customFormat="1" ht="14.25" customHeight="1">
      <c r="A8" s="79" t="s">
        <v>205</v>
      </c>
      <c r="B8" s="80"/>
      <c r="C8" s="90"/>
      <c r="D8" s="138" t="s">
        <v>31</v>
      </c>
      <c r="E8" s="138"/>
      <c r="F8" s="138"/>
      <c r="G8" s="138"/>
      <c r="H8" s="82"/>
      <c r="I8" s="83"/>
      <c r="J8" s="84"/>
      <c r="K8" s="123">
        <f>K9</f>
        <v>6401.7477</v>
      </c>
      <c r="L8" s="17"/>
      <c r="M8" s="3"/>
      <c r="N8" s="36"/>
      <c r="O8" s="36"/>
      <c r="P8" s="85"/>
      <c r="Q8" s="36"/>
      <c r="R8" s="1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</row>
    <row r="9" spans="1:18" s="36" customFormat="1" ht="14.25" customHeight="1">
      <c r="A9" s="73" t="s">
        <v>206</v>
      </c>
      <c r="B9" s="80"/>
      <c r="C9" s="90"/>
      <c r="D9" s="126" t="s">
        <v>30</v>
      </c>
      <c r="E9" s="127"/>
      <c r="F9" s="127"/>
      <c r="G9" s="128"/>
      <c r="H9" s="38"/>
      <c r="I9" s="87">
        <v>1</v>
      </c>
      <c r="J9" s="87">
        <v>6401.7477</v>
      </c>
      <c r="K9" s="91">
        <f aca="true" t="shared" si="0" ref="K9:K67">I9*J9</f>
        <v>6401.7477</v>
      </c>
      <c r="L9" s="17"/>
      <c r="M9" s="3"/>
      <c r="P9" s="85"/>
      <c r="R9" s="19"/>
    </row>
    <row r="10" spans="1:18" s="36" customFormat="1" ht="14.25" customHeight="1">
      <c r="A10" s="79" t="s">
        <v>207</v>
      </c>
      <c r="B10" s="80"/>
      <c r="C10" s="90"/>
      <c r="D10" s="133" t="s">
        <v>32</v>
      </c>
      <c r="E10" s="134"/>
      <c r="F10" s="134"/>
      <c r="G10" s="135"/>
      <c r="H10" s="38"/>
      <c r="I10" s="87"/>
      <c r="J10" s="87"/>
      <c r="K10" s="123">
        <f>SUM(K11:K12)</f>
        <v>11075.839999999998</v>
      </c>
      <c r="L10" s="17"/>
      <c r="M10" s="3"/>
      <c r="P10" s="85"/>
      <c r="R10" s="19"/>
    </row>
    <row r="11" spans="1:18" s="36" customFormat="1" ht="14.25" customHeight="1">
      <c r="A11" s="73" t="s">
        <v>208</v>
      </c>
      <c r="B11" s="80" t="s">
        <v>85</v>
      </c>
      <c r="C11" s="90" t="s">
        <v>86</v>
      </c>
      <c r="D11" s="126" t="s">
        <v>84</v>
      </c>
      <c r="E11" s="127"/>
      <c r="F11" s="127"/>
      <c r="G11" s="128"/>
      <c r="H11" s="38" t="s">
        <v>87</v>
      </c>
      <c r="I11" s="87">
        <v>8</v>
      </c>
      <c r="J11" s="87">
        <v>207.08</v>
      </c>
      <c r="K11" s="91">
        <f t="shared" si="0"/>
        <v>1656.64</v>
      </c>
      <c r="L11" s="17"/>
      <c r="M11" s="3"/>
      <c r="P11" s="85"/>
      <c r="R11" s="19"/>
    </row>
    <row r="12" spans="1:18" s="36" customFormat="1" ht="39.75" customHeight="1">
      <c r="A12" s="73" t="s">
        <v>209</v>
      </c>
      <c r="B12" s="80" t="s">
        <v>85</v>
      </c>
      <c r="C12" s="90" t="s">
        <v>155</v>
      </c>
      <c r="D12" s="126" t="s">
        <v>479</v>
      </c>
      <c r="E12" s="127"/>
      <c r="F12" s="127"/>
      <c r="G12" s="128"/>
      <c r="H12" s="38" t="s">
        <v>5</v>
      </c>
      <c r="I12" s="87">
        <v>80</v>
      </c>
      <c r="J12" s="87">
        <v>117.74</v>
      </c>
      <c r="K12" s="91">
        <f t="shared" si="0"/>
        <v>9419.199999999999</v>
      </c>
      <c r="L12" s="17"/>
      <c r="M12" s="3"/>
      <c r="P12" s="85"/>
      <c r="R12" s="19"/>
    </row>
    <row r="13" spans="1:18" s="36" customFormat="1" ht="14.25" customHeight="1">
      <c r="A13" s="79" t="s">
        <v>210</v>
      </c>
      <c r="B13" s="80"/>
      <c r="C13" s="90"/>
      <c r="D13" s="133" t="s">
        <v>33</v>
      </c>
      <c r="E13" s="134"/>
      <c r="F13" s="134"/>
      <c r="G13" s="135"/>
      <c r="H13" s="38"/>
      <c r="I13" s="87"/>
      <c r="J13" s="87"/>
      <c r="K13" s="123">
        <f>SUM(K14:K15)</f>
        <v>8246.98</v>
      </c>
      <c r="L13" s="17"/>
      <c r="M13" s="3"/>
      <c r="P13" s="85"/>
      <c r="R13" s="19"/>
    </row>
    <row r="14" spans="1:18" s="36" customFormat="1" ht="14.25" customHeight="1">
      <c r="A14" s="73" t="s">
        <v>211</v>
      </c>
      <c r="B14" s="80" t="s">
        <v>85</v>
      </c>
      <c r="C14" s="90" t="s">
        <v>88</v>
      </c>
      <c r="D14" s="126" t="s">
        <v>9</v>
      </c>
      <c r="E14" s="127"/>
      <c r="F14" s="127"/>
      <c r="G14" s="128"/>
      <c r="H14" s="38" t="s">
        <v>5</v>
      </c>
      <c r="I14" s="87">
        <v>590</v>
      </c>
      <c r="J14" s="87">
        <v>8.42</v>
      </c>
      <c r="K14" s="91">
        <f t="shared" si="0"/>
        <v>4967.8</v>
      </c>
      <c r="L14" s="17"/>
      <c r="M14" s="3"/>
      <c r="P14" s="85"/>
      <c r="R14" s="19"/>
    </row>
    <row r="15" spans="1:18" s="36" customFormat="1" ht="28.5" customHeight="1">
      <c r="A15" s="73" t="s">
        <v>212</v>
      </c>
      <c r="B15" s="80" t="s">
        <v>174</v>
      </c>
      <c r="C15" s="90" t="s">
        <v>193</v>
      </c>
      <c r="D15" s="126" t="s">
        <v>195</v>
      </c>
      <c r="E15" s="127"/>
      <c r="F15" s="127"/>
      <c r="G15" s="128"/>
      <c r="H15" s="38" t="s">
        <v>194</v>
      </c>
      <c r="I15" s="87">
        <v>200</v>
      </c>
      <c r="J15" s="87">
        <f>13.33*1.23</f>
        <v>16.3959</v>
      </c>
      <c r="K15" s="91">
        <f t="shared" si="0"/>
        <v>3279.1800000000003</v>
      </c>
      <c r="L15" s="17"/>
      <c r="M15" s="3"/>
      <c r="P15" s="85"/>
      <c r="R15" s="19"/>
    </row>
    <row r="16" spans="1:18" s="36" customFormat="1" ht="14.25" customHeight="1">
      <c r="A16" s="79" t="s">
        <v>213</v>
      </c>
      <c r="B16" s="80"/>
      <c r="C16" s="90"/>
      <c r="D16" s="133" t="s">
        <v>34</v>
      </c>
      <c r="E16" s="134"/>
      <c r="F16" s="134"/>
      <c r="G16" s="135"/>
      <c r="H16" s="38"/>
      <c r="I16" s="87"/>
      <c r="J16" s="87"/>
      <c r="K16" s="123">
        <f>SUM(K17:K34)</f>
        <v>81305.78820000001</v>
      </c>
      <c r="L16" s="17"/>
      <c r="M16" s="3"/>
      <c r="P16" s="85"/>
      <c r="R16" s="19"/>
    </row>
    <row r="17" spans="1:18" s="36" customFormat="1" ht="14.25" customHeight="1">
      <c r="A17" s="73" t="s">
        <v>214</v>
      </c>
      <c r="B17" s="80" t="s">
        <v>85</v>
      </c>
      <c r="C17" s="90" t="s">
        <v>89</v>
      </c>
      <c r="D17" s="130" t="s">
        <v>8</v>
      </c>
      <c r="E17" s="131"/>
      <c r="F17" s="131"/>
      <c r="G17" s="132"/>
      <c r="H17" s="38" t="s">
        <v>87</v>
      </c>
      <c r="I17" s="87">
        <v>83.1</v>
      </c>
      <c r="J17" s="87">
        <v>17.96</v>
      </c>
      <c r="K17" s="91">
        <f t="shared" si="0"/>
        <v>1492.4759999999999</v>
      </c>
      <c r="L17" s="17"/>
      <c r="M17" s="3"/>
      <c r="P17" s="85"/>
      <c r="R17" s="19"/>
    </row>
    <row r="18" spans="1:18" s="36" customFormat="1" ht="14.25" customHeight="1">
      <c r="A18" s="73" t="s">
        <v>215</v>
      </c>
      <c r="B18" s="80" t="s">
        <v>85</v>
      </c>
      <c r="C18" s="90" t="s">
        <v>157</v>
      </c>
      <c r="D18" s="130" t="s">
        <v>156</v>
      </c>
      <c r="E18" s="131"/>
      <c r="F18" s="131"/>
      <c r="G18" s="132"/>
      <c r="H18" s="38" t="s">
        <v>87</v>
      </c>
      <c r="I18" s="87">
        <v>67.03</v>
      </c>
      <c r="J18" s="87">
        <v>19.35</v>
      </c>
      <c r="K18" s="91">
        <f>I18*J18</f>
        <v>1297.0305</v>
      </c>
      <c r="L18" s="17"/>
      <c r="M18" s="3"/>
      <c r="P18" s="85"/>
      <c r="R18" s="19"/>
    </row>
    <row r="19" spans="1:18" s="36" customFormat="1" ht="14.25" customHeight="1">
      <c r="A19" s="73" t="s">
        <v>216</v>
      </c>
      <c r="B19" s="80" t="s">
        <v>85</v>
      </c>
      <c r="C19" s="90" t="s">
        <v>159</v>
      </c>
      <c r="D19" s="130" t="s">
        <v>158</v>
      </c>
      <c r="E19" s="131"/>
      <c r="F19" s="131"/>
      <c r="G19" s="132"/>
      <c r="H19" s="38" t="s">
        <v>87</v>
      </c>
      <c r="I19" s="87">
        <v>129.92</v>
      </c>
      <c r="J19" s="87">
        <v>34.54</v>
      </c>
      <c r="K19" s="91">
        <f>I19*J19</f>
        <v>4487.4367999999995</v>
      </c>
      <c r="L19" s="17"/>
      <c r="M19" s="3"/>
      <c r="P19" s="85"/>
      <c r="R19" s="19"/>
    </row>
    <row r="20" spans="1:18" s="36" customFormat="1" ht="14.25" customHeight="1">
      <c r="A20" s="73" t="s">
        <v>217</v>
      </c>
      <c r="B20" s="80" t="s">
        <v>85</v>
      </c>
      <c r="C20" s="90" t="s">
        <v>90</v>
      </c>
      <c r="D20" s="130" t="s">
        <v>35</v>
      </c>
      <c r="E20" s="131"/>
      <c r="F20" s="131"/>
      <c r="G20" s="132"/>
      <c r="H20" s="38" t="s">
        <v>87</v>
      </c>
      <c r="I20" s="87">
        <v>433.72</v>
      </c>
      <c r="J20" s="87">
        <v>6.91</v>
      </c>
      <c r="K20" s="91">
        <f t="shared" si="0"/>
        <v>2997.0052</v>
      </c>
      <c r="L20" s="17"/>
      <c r="M20" s="3"/>
      <c r="P20" s="85"/>
      <c r="R20" s="19"/>
    </row>
    <row r="21" spans="1:18" s="36" customFormat="1" ht="14.25" customHeight="1">
      <c r="A21" s="73" t="s">
        <v>218</v>
      </c>
      <c r="B21" s="80" t="s">
        <v>85</v>
      </c>
      <c r="C21" s="90" t="s">
        <v>91</v>
      </c>
      <c r="D21" s="130" t="s">
        <v>19</v>
      </c>
      <c r="E21" s="131"/>
      <c r="F21" s="131"/>
      <c r="G21" s="132"/>
      <c r="H21" s="38" t="s">
        <v>94</v>
      </c>
      <c r="I21" s="87">
        <v>7.27</v>
      </c>
      <c r="J21" s="87">
        <v>41.46</v>
      </c>
      <c r="K21" s="91">
        <f t="shared" si="0"/>
        <v>301.4142</v>
      </c>
      <c r="L21" s="17"/>
      <c r="M21" s="3"/>
      <c r="P21" s="85"/>
      <c r="R21" s="19"/>
    </row>
    <row r="22" spans="1:18" s="36" customFormat="1" ht="14.25" customHeight="1">
      <c r="A22" s="73" t="s">
        <v>219</v>
      </c>
      <c r="B22" s="80" t="s">
        <v>85</v>
      </c>
      <c r="C22" s="90" t="s">
        <v>483</v>
      </c>
      <c r="D22" s="130" t="s">
        <v>162</v>
      </c>
      <c r="E22" s="131"/>
      <c r="F22" s="131"/>
      <c r="G22" s="132"/>
      <c r="H22" s="38" t="s">
        <v>87</v>
      </c>
      <c r="I22" s="87">
        <v>12.18</v>
      </c>
      <c r="J22" s="87">
        <v>11.05</v>
      </c>
      <c r="K22" s="91">
        <f>I22*J22</f>
        <v>134.589</v>
      </c>
      <c r="L22" s="17"/>
      <c r="M22" s="3"/>
      <c r="P22" s="85"/>
      <c r="R22" s="19"/>
    </row>
    <row r="23" spans="1:18" s="36" customFormat="1" ht="27" customHeight="1">
      <c r="A23" s="73" t="s">
        <v>220</v>
      </c>
      <c r="B23" s="80" t="s">
        <v>85</v>
      </c>
      <c r="C23" s="90" t="s">
        <v>160</v>
      </c>
      <c r="D23" s="126" t="s">
        <v>161</v>
      </c>
      <c r="E23" s="131"/>
      <c r="F23" s="131"/>
      <c r="G23" s="132"/>
      <c r="H23" s="38" t="s">
        <v>87</v>
      </c>
      <c r="I23" s="87">
        <v>238</v>
      </c>
      <c r="J23" s="87">
        <v>9.67</v>
      </c>
      <c r="K23" s="91">
        <f>I23*J23</f>
        <v>2301.46</v>
      </c>
      <c r="L23" s="17"/>
      <c r="M23" s="3"/>
      <c r="P23" s="85"/>
      <c r="R23" s="19"/>
    </row>
    <row r="24" spans="1:18" s="36" customFormat="1" ht="14.25" customHeight="1">
      <c r="A24" s="73" t="s">
        <v>221</v>
      </c>
      <c r="B24" s="80" t="s">
        <v>85</v>
      </c>
      <c r="C24" s="90" t="s">
        <v>92</v>
      </c>
      <c r="D24" s="130" t="s">
        <v>36</v>
      </c>
      <c r="E24" s="131"/>
      <c r="F24" s="131"/>
      <c r="G24" s="132"/>
      <c r="H24" s="38" t="s">
        <v>87</v>
      </c>
      <c r="I24" s="87">
        <v>15.16</v>
      </c>
      <c r="J24" s="87">
        <v>6.91</v>
      </c>
      <c r="K24" s="91">
        <f t="shared" si="0"/>
        <v>104.7556</v>
      </c>
      <c r="L24" s="17"/>
      <c r="M24" s="3"/>
      <c r="P24" s="85"/>
      <c r="R24" s="19"/>
    </row>
    <row r="25" spans="1:18" s="36" customFormat="1" ht="14.25" customHeight="1">
      <c r="A25" s="73" t="s">
        <v>222</v>
      </c>
      <c r="B25" s="80" t="s">
        <v>85</v>
      </c>
      <c r="C25" s="90" t="s">
        <v>163</v>
      </c>
      <c r="D25" s="130" t="s">
        <v>164</v>
      </c>
      <c r="E25" s="131"/>
      <c r="F25" s="131"/>
      <c r="G25" s="132"/>
      <c r="H25" s="38" t="s">
        <v>5</v>
      </c>
      <c r="I25" s="87">
        <v>50</v>
      </c>
      <c r="J25" s="87">
        <v>6.91</v>
      </c>
      <c r="K25" s="91">
        <f t="shared" si="0"/>
        <v>345.5</v>
      </c>
      <c r="L25" s="17"/>
      <c r="M25" s="3"/>
      <c r="P25" s="85"/>
      <c r="R25" s="19"/>
    </row>
    <row r="26" spans="1:18" s="36" customFormat="1" ht="14.25" customHeight="1">
      <c r="A26" s="73" t="s">
        <v>223</v>
      </c>
      <c r="B26" s="80" t="s">
        <v>85</v>
      </c>
      <c r="C26" s="90" t="s">
        <v>93</v>
      </c>
      <c r="D26" s="130" t="s">
        <v>37</v>
      </c>
      <c r="E26" s="131"/>
      <c r="F26" s="131"/>
      <c r="G26" s="132"/>
      <c r="H26" s="38" t="s">
        <v>87</v>
      </c>
      <c r="I26" s="87">
        <v>62.02</v>
      </c>
      <c r="J26" s="87">
        <v>9.08</v>
      </c>
      <c r="K26" s="91">
        <f t="shared" si="0"/>
        <v>563.1416</v>
      </c>
      <c r="L26" s="17"/>
      <c r="M26" s="3"/>
      <c r="P26" s="85"/>
      <c r="R26" s="19"/>
    </row>
    <row r="27" spans="1:18" s="36" customFormat="1" ht="14.25" customHeight="1">
      <c r="A27" s="73" t="s">
        <v>224</v>
      </c>
      <c r="B27" s="80" t="s">
        <v>85</v>
      </c>
      <c r="C27" s="90" t="s">
        <v>95</v>
      </c>
      <c r="D27" s="130" t="s">
        <v>165</v>
      </c>
      <c r="E27" s="131"/>
      <c r="F27" s="131"/>
      <c r="G27" s="132"/>
      <c r="H27" s="38" t="s">
        <v>6</v>
      </c>
      <c r="I27" s="87">
        <v>6</v>
      </c>
      <c r="J27" s="87">
        <v>14.36</v>
      </c>
      <c r="K27" s="91">
        <f>I27*J27</f>
        <v>86.16</v>
      </c>
      <c r="L27" s="17"/>
      <c r="M27" s="3"/>
      <c r="P27" s="85"/>
      <c r="R27" s="19"/>
    </row>
    <row r="28" spans="1:18" s="36" customFormat="1" ht="27" customHeight="1">
      <c r="A28" s="73" t="s">
        <v>225</v>
      </c>
      <c r="B28" s="80" t="s">
        <v>85</v>
      </c>
      <c r="C28" s="90" t="s">
        <v>447</v>
      </c>
      <c r="D28" s="126" t="s">
        <v>446</v>
      </c>
      <c r="E28" s="131"/>
      <c r="F28" s="131"/>
      <c r="G28" s="132"/>
      <c r="H28" s="38" t="s">
        <v>94</v>
      </c>
      <c r="I28" s="87">
        <v>498.31</v>
      </c>
      <c r="J28" s="87">
        <v>129.11</v>
      </c>
      <c r="K28" s="91">
        <f>I28*J28</f>
        <v>64336.80410000001</v>
      </c>
      <c r="L28" s="17"/>
      <c r="M28" s="3"/>
      <c r="P28" s="85"/>
      <c r="R28" s="19"/>
    </row>
    <row r="29" spans="1:18" s="36" customFormat="1" ht="14.25" customHeight="1">
      <c r="A29" s="73" t="s">
        <v>226</v>
      </c>
      <c r="B29" s="80" t="s">
        <v>85</v>
      </c>
      <c r="C29" s="90" t="s">
        <v>167</v>
      </c>
      <c r="D29" s="130" t="s">
        <v>166</v>
      </c>
      <c r="E29" s="131"/>
      <c r="F29" s="131"/>
      <c r="G29" s="132"/>
      <c r="H29" s="38" t="s">
        <v>87</v>
      </c>
      <c r="I29" s="87">
        <v>33.6</v>
      </c>
      <c r="J29" s="87">
        <v>12.16</v>
      </c>
      <c r="K29" s="91">
        <f t="shared" si="0"/>
        <v>408.576</v>
      </c>
      <c r="L29" s="17"/>
      <c r="M29" s="3"/>
      <c r="P29" s="85"/>
      <c r="R29" s="19"/>
    </row>
    <row r="30" spans="1:18" s="36" customFormat="1" ht="14.25" customHeight="1">
      <c r="A30" s="73" t="s">
        <v>227</v>
      </c>
      <c r="B30" s="80" t="s">
        <v>85</v>
      </c>
      <c r="C30" s="90" t="s">
        <v>97</v>
      </c>
      <c r="D30" s="130" t="s">
        <v>39</v>
      </c>
      <c r="E30" s="131"/>
      <c r="F30" s="131"/>
      <c r="G30" s="132"/>
      <c r="H30" s="38" t="s">
        <v>87</v>
      </c>
      <c r="I30" s="87">
        <v>129.92</v>
      </c>
      <c r="J30" s="87">
        <v>6.91</v>
      </c>
      <c r="K30" s="91">
        <f>I30*J30</f>
        <v>897.7471999999999</v>
      </c>
      <c r="L30" s="17"/>
      <c r="M30" s="3"/>
      <c r="P30" s="85"/>
      <c r="R30" s="19"/>
    </row>
    <row r="31" spans="1:18" s="36" customFormat="1" ht="14.25" customHeight="1">
      <c r="A31" s="73" t="s">
        <v>228</v>
      </c>
      <c r="B31" s="80" t="s">
        <v>85</v>
      </c>
      <c r="C31" s="90" t="s">
        <v>96</v>
      </c>
      <c r="D31" s="130" t="s">
        <v>38</v>
      </c>
      <c r="E31" s="131"/>
      <c r="F31" s="131"/>
      <c r="G31" s="132"/>
      <c r="H31" s="38" t="s">
        <v>87</v>
      </c>
      <c r="I31" s="87">
        <v>400</v>
      </c>
      <c r="J31" s="87">
        <v>2.59</v>
      </c>
      <c r="K31" s="91">
        <f>I31*J31</f>
        <v>1036</v>
      </c>
      <c r="L31" s="17"/>
      <c r="M31" s="3"/>
      <c r="P31" s="85"/>
      <c r="R31" s="19"/>
    </row>
    <row r="32" spans="1:18" s="36" customFormat="1" ht="14.25" customHeight="1">
      <c r="A32" s="73" t="s">
        <v>229</v>
      </c>
      <c r="B32" s="80" t="s">
        <v>85</v>
      </c>
      <c r="C32" s="90" t="s">
        <v>449</v>
      </c>
      <c r="D32" s="130" t="s">
        <v>448</v>
      </c>
      <c r="E32" s="131"/>
      <c r="F32" s="131"/>
      <c r="G32" s="132"/>
      <c r="H32" s="38" t="s">
        <v>87</v>
      </c>
      <c r="I32" s="87">
        <v>40</v>
      </c>
      <c r="J32" s="87">
        <v>7.92</v>
      </c>
      <c r="K32" s="91">
        <f>I32*J32</f>
        <v>316.8</v>
      </c>
      <c r="L32" s="17"/>
      <c r="M32" s="3"/>
      <c r="P32" s="85"/>
      <c r="R32" s="19"/>
    </row>
    <row r="33" spans="1:18" s="36" customFormat="1" ht="14.25" customHeight="1">
      <c r="A33" s="73" t="s">
        <v>230</v>
      </c>
      <c r="B33" s="38" t="s">
        <v>85</v>
      </c>
      <c r="C33" s="78" t="s">
        <v>99</v>
      </c>
      <c r="D33" s="146" t="s">
        <v>40</v>
      </c>
      <c r="E33" s="146"/>
      <c r="F33" s="146"/>
      <c r="G33" s="146"/>
      <c r="H33" s="38" t="s">
        <v>6</v>
      </c>
      <c r="I33" s="87">
        <v>16</v>
      </c>
      <c r="J33" s="87">
        <v>7.63</v>
      </c>
      <c r="K33" s="91">
        <f t="shared" si="0"/>
        <v>122.08</v>
      </c>
      <c r="L33" s="17"/>
      <c r="M33" s="3"/>
      <c r="P33" s="85"/>
      <c r="R33" s="19"/>
    </row>
    <row r="34" spans="1:18" s="36" customFormat="1" ht="14.25" customHeight="1">
      <c r="A34" s="73" t="s">
        <v>231</v>
      </c>
      <c r="B34" s="38" t="s">
        <v>85</v>
      </c>
      <c r="C34" s="78" t="s">
        <v>169</v>
      </c>
      <c r="D34" s="146" t="s">
        <v>168</v>
      </c>
      <c r="E34" s="146"/>
      <c r="F34" s="146"/>
      <c r="G34" s="146"/>
      <c r="H34" s="38" t="s">
        <v>5</v>
      </c>
      <c r="I34" s="87">
        <v>44.4</v>
      </c>
      <c r="J34" s="87">
        <v>1.73</v>
      </c>
      <c r="K34" s="91">
        <f>I34*J34</f>
        <v>76.812</v>
      </c>
      <c r="L34" s="17"/>
      <c r="M34" s="3"/>
      <c r="P34" s="85"/>
      <c r="R34" s="19"/>
    </row>
    <row r="35" spans="1:18" s="36" customFormat="1" ht="14.25" customHeight="1">
      <c r="A35" s="79" t="s">
        <v>232</v>
      </c>
      <c r="B35" s="38"/>
      <c r="C35" s="78"/>
      <c r="D35" s="145" t="s">
        <v>41</v>
      </c>
      <c r="E35" s="145"/>
      <c r="F35" s="145"/>
      <c r="G35" s="145"/>
      <c r="H35" s="38"/>
      <c r="I35" s="87"/>
      <c r="J35" s="87"/>
      <c r="K35" s="123">
        <f>SUM(K36:K37)</f>
        <v>193.54290000000003</v>
      </c>
      <c r="L35" s="17"/>
      <c r="M35" s="3"/>
      <c r="P35" s="85"/>
      <c r="R35" s="19"/>
    </row>
    <row r="36" spans="1:18" s="36" customFormat="1" ht="14.25" customHeight="1">
      <c r="A36" s="73" t="s">
        <v>233</v>
      </c>
      <c r="B36" s="38" t="s">
        <v>85</v>
      </c>
      <c r="C36" s="78" t="s">
        <v>100</v>
      </c>
      <c r="D36" s="146" t="s">
        <v>23</v>
      </c>
      <c r="E36" s="146"/>
      <c r="F36" s="146"/>
      <c r="G36" s="146"/>
      <c r="H36" s="38" t="s">
        <v>94</v>
      </c>
      <c r="I36" s="87">
        <v>3.12</v>
      </c>
      <c r="J36" s="87">
        <v>39.52</v>
      </c>
      <c r="K36" s="91">
        <f t="shared" si="0"/>
        <v>123.30240000000002</v>
      </c>
      <c r="L36" s="17"/>
      <c r="M36" s="3"/>
      <c r="P36" s="85"/>
      <c r="R36" s="19"/>
    </row>
    <row r="37" spans="1:18" s="36" customFormat="1" ht="14.25" customHeight="1">
      <c r="A37" s="73" t="s">
        <v>234</v>
      </c>
      <c r="B37" s="38" t="s">
        <v>85</v>
      </c>
      <c r="C37" s="78" t="s">
        <v>101</v>
      </c>
      <c r="D37" s="146" t="s">
        <v>24</v>
      </c>
      <c r="E37" s="146"/>
      <c r="F37" s="146"/>
      <c r="G37" s="146"/>
      <c r="H37" s="38" t="s">
        <v>94</v>
      </c>
      <c r="I37" s="87">
        <v>1.65</v>
      </c>
      <c r="J37" s="87">
        <v>42.57</v>
      </c>
      <c r="K37" s="91">
        <f t="shared" si="0"/>
        <v>70.2405</v>
      </c>
      <c r="L37" s="17"/>
      <c r="M37" s="3"/>
      <c r="P37" s="85"/>
      <c r="R37" s="19"/>
    </row>
    <row r="38" spans="1:18" s="36" customFormat="1" ht="14.25" customHeight="1">
      <c r="A38" s="79" t="s">
        <v>235</v>
      </c>
      <c r="B38" s="38"/>
      <c r="C38" s="78"/>
      <c r="D38" s="145" t="s">
        <v>42</v>
      </c>
      <c r="E38" s="145"/>
      <c r="F38" s="145"/>
      <c r="G38" s="145"/>
      <c r="H38" s="38"/>
      <c r="I38" s="87"/>
      <c r="J38" s="87"/>
      <c r="K38" s="123">
        <f>SUM(K39:K42)</f>
        <v>2220.86892</v>
      </c>
      <c r="L38" s="17"/>
      <c r="M38" s="3"/>
      <c r="P38" s="85"/>
      <c r="R38" s="19"/>
    </row>
    <row r="39" spans="1:18" s="36" customFormat="1" ht="27.75" customHeight="1">
      <c r="A39" s="73" t="s">
        <v>236</v>
      </c>
      <c r="B39" s="38" t="s">
        <v>85</v>
      </c>
      <c r="C39" s="78" t="s">
        <v>102</v>
      </c>
      <c r="D39" s="125" t="s">
        <v>28</v>
      </c>
      <c r="E39" s="125"/>
      <c r="F39" s="125"/>
      <c r="G39" s="125"/>
      <c r="H39" s="38" t="s">
        <v>94</v>
      </c>
      <c r="I39" s="87">
        <v>0.412</v>
      </c>
      <c r="J39" s="87">
        <v>441.26</v>
      </c>
      <c r="K39" s="91">
        <f t="shared" si="0"/>
        <v>181.79912</v>
      </c>
      <c r="L39" s="17"/>
      <c r="M39" s="3"/>
      <c r="P39" s="85"/>
      <c r="R39" s="19"/>
    </row>
    <row r="40" spans="1:18" s="36" customFormat="1" ht="26.25" customHeight="1">
      <c r="A40" s="73" t="s">
        <v>237</v>
      </c>
      <c r="B40" s="38" t="s">
        <v>85</v>
      </c>
      <c r="C40" s="78" t="s">
        <v>103</v>
      </c>
      <c r="D40" s="125" t="s">
        <v>43</v>
      </c>
      <c r="E40" s="125"/>
      <c r="F40" s="125"/>
      <c r="G40" s="125"/>
      <c r="H40" s="38" t="s">
        <v>87</v>
      </c>
      <c r="I40" s="87">
        <v>16.8</v>
      </c>
      <c r="J40" s="87">
        <v>74.31</v>
      </c>
      <c r="K40" s="91">
        <f t="shared" si="0"/>
        <v>1248.4080000000001</v>
      </c>
      <c r="L40" s="17"/>
      <c r="M40" s="3"/>
      <c r="P40" s="85"/>
      <c r="R40" s="19"/>
    </row>
    <row r="41" spans="1:18" s="36" customFormat="1" ht="25.5" customHeight="1">
      <c r="A41" s="73" t="s">
        <v>238</v>
      </c>
      <c r="B41" s="38" t="s">
        <v>85</v>
      </c>
      <c r="C41" s="78" t="s">
        <v>104</v>
      </c>
      <c r="D41" s="125" t="s">
        <v>25</v>
      </c>
      <c r="E41" s="125"/>
      <c r="F41" s="125"/>
      <c r="G41" s="125"/>
      <c r="H41" s="38" t="s">
        <v>13</v>
      </c>
      <c r="I41" s="87">
        <v>36.75</v>
      </c>
      <c r="J41" s="87">
        <v>7.64</v>
      </c>
      <c r="K41" s="91">
        <f t="shared" si="0"/>
        <v>280.77</v>
      </c>
      <c r="L41" s="17"/>
      <c r="M41" s="3"/>
      <c r="P41" s="85"/>
      <c r="R41" s="19"/>
    </row>
    <row r="42" spans="1:18" s="36" customFormat="1" ht="25.5" customHeight="1">
      <c r="A42" s="73" t="s">
        <v>239</v>
      </c>
      <c r="B42" s="80" t="s">
        <v>85</v>
      </c>
      <c r="C42" s="90" t="s">
        <v>105</v>
      </c>
      <c r="D42" s="126" t="s">
        <v>26</v>
      </c>
      <c r="E42" s="127"/>
      <c r="F42" s="127"/>
      <c r="G42" s="128"/>
      <c r="H42" s="38" t="s">
        <v>94</v>
      </c>
      <c r="I42" s="87">
        <v>1.06</v>
      </c>
      <c r="J42" s="87">
        <v>481.03</v>
      </c>
      <c r="K42" s="91">
        <f t="shared" si="0"/>
        <v>509.8918</v>
      </c>
      <c r="L42" s="17"/>
      <c r="M42" s="3"/>
      <c r="P42" s="85"/>
      <c r="R42" s="19"/>
    </row>
    <row r="43" spans="1:18" s="36" customFormat="1" ht="14.25" customHeight="1">
      <c r="A43" s="79" t="s">
        <v>240</v>
      </c>
      <c r="B43" s="80"/>
      <c r="C43" s="81"/>
      <c r="D43" s="133" t="s">
        <v>44</v>
      </c>
      <c r="E43" s="134"/>
      <c r="F43" s="134"/>
      <c r="G43" s="135"/>
      <c r="H43" s="38"/>
      <c r="I43" s="87"/>
      <c r="J43" s="87"/>
      <c r="K43" s="123">
        <f>SUM(K44:K46)</f>
        <v>2928.4196</v>
      </c>
      <c r="L43" s="17"/>
      <c r="M43" s="3"/>
      <c r="P43" s="85"/>
      <c r="R43" s="19"/>
    </row>
    <row r="44" spans="1:18" s="36" customFormat="1" ht="39.75" customHeight="1">
      <c r="A44" s="73" t="s">
        <v>241</v>
      </c>
      <c r="B44" s="80" t="s">
        <v>85</v>
      </c>
      <c r="C44" s="90" t="s">
        <v>109</v>
      </c>
      <c r="D44" s="126" t="s">
        <v>108</v>
      </c>
      <c r="E44" s="127"/>
      <c r="F44" s="127"/>
      <c r="G44" s="128"/>
      <c r="H44" s="38" t="s">
        <v>87</v>
      </c>
      <c r="I44" s="87">
        <v>20.95</v>
      </c>
      <c r="J44" s="87">
        <v>90.26</v>
      </c>
      <c r="K44" s="91">
        <f t="shared" si="0"/>
        <v>1890.9470000000001</v>
      </c>
      <c r="L44" s="17"/>
      <c r="M44" s="3"/>
      <c r="P44" s="85"/>
      <c r="R44" s="19"/>
    </row>
    <row r="45" spans="1:18" s="36" customFormat="1" ht="24.75" customHeight="1">
      <c r="A45" s="73" t="s">
        <v>242</v>
      </c>
      <c r="B45" s="80" t="s">
        <v>85</v>
      </c>
      <c r="C45" s="90" t="s">
        <v>106</v>
      </c>
      <c r="D45" s="126" t="s">
        <v>25</v>
      </c>
      <c r="E45" s="127"/>
      <c r="F45" s="127"/>
      <c r="G45" s="128"/>
      <c r="H45" s="38" t="s">
        <v>13</v>
      </c>
      <c r="I45" s="87">
        <v>61.2</v>
      </c>
      <c r="J45" s="87">
        <v>7.64</v>
      </c>
      <c r="K45" s="91">
        <f t="shared" si="0"/>
        <v>467.568</v>
      </c>
      <c r="L45" s="17"/>
      <c r="M45" s="3"/>
      <c r="P45" s="85"/>
      <c r="R45" s="19"/>
    </row>
    <row r="46" spans="1:18" s="36" customFormat="1" ht="25.5" customHeight="1">
      <c r="A46" s="73" t="s">
        <v>243</v>
      </c>
      <c r="B46" s="80" t="s">
        <v>85</v>
      </c>
      <c r="C46" s="89" t="s">
        <v>107</v>
      </c>
      <c r="D46" s="126" t="s">
        <v>484</v>
      </c>
      <c r="E46" s="127"/>
      <c r="F46" s="127"/>
      <c r="G46" s="128"/>
      <c r="H46" s="38" t="s">
        <v>94</v>
      </c>
      <c r="I46" s="87">
        <v>1.02</v>
      </c>
      <c r="J46" s="87">
        <v>558.73</v>
      </c>
      <c r="K46" s="91">
        <f t="shared" si="0"/>
        <v>569.9046000000001</v>
      </c>
      <c r="L46" s="17"/>
      <c r="M46" s="3"/>
      <c r="P46" s="85"/>
      <c r="R46" s="19"/>
    </row>
    <row r="47" spans="1:18" s="22" customFormat="1" ht="14.25" customHeight="1">
      <c r="A47" s="71" t="s">
        <v>244</v>
      </c>
      <c r="B47" s="48"/>
      <c r="C47" s="34"/>
      <c r="D47" s="133" t="s">
        <v>183</v>
      </c>
      <c r="E47" s="134"/>
      <c r="F47" s="134"/>
      <c r="G47" s="135"/>
      <c r="H47" s="34"/>
      <c r="I47" s="87"/>
      <c r="J47" s="51"/>
      <c r="K47" s="123">
        <f>K48</f>
        <v>13140</v>
      </c>
      <c r="L47" s="21"/>
      <c r="M47" s="3"/>
      <c r="P47" s="25"/>
      <c r="R47" s="24"/>
    </row>
    <row r="48" spans="1:18" s="22" customFormat="1" ht="12.75">
      <c r="A48" s="72" t="s">
        <v>245</v>
      </c>
      <c r="B48" s="48" t="s">
        <v>85</v>
      </c>
      <c r="C48" s="33" t="s">
        <v>184</v>
      </c>
      <c r="D48" s="126" t="s">
        <v>182</v>
      </c>
      <c r="E48" s="127"/>
      <c r="F48" s="127"/>
      <c r="G48" s="128"/>
      <c r="H48" s="34" t="s">
        <v>87</v>
      </c>
      <c r="I48" s="87">
        <v>720</v>
      </c>
      <c r="J48" s="51">
        <v>18.25</v>
      </c>
      <c r="K48" s="91">
        <f>I48*J48</f>
        <v>13140</v>
      </c>
      <c r="L48" s="21"/>
      <c r="M48" s="3"/>
      <c r="O48" s="26"/>
      <c r="P48" s="23"/>
      <c r="R48" s="24"/>
    </row>
    <row r="49" spans="1:18" s="36" customFormat="1" ht="14.25" customHeight="1">
      <c r="A49" s="79" t="s">
        <v>246</v>
      </c>
      <c r="B49" s="80"/>
      <c r="C49" s="81"/>
      <c r="D49" s="133" t="s">
        <v>10</v>
      </c>
      <c r="E49" s="134"/>
      <c r="F49" s="134"/>
      <c r="G49" s="135"/>
      <c r="H49" s="38"/>
      <c r="I49" s="87"/>
      <c r="J49" s="87"/>
      <c r="K49" s="123">
        <f>SUM(K50:K54)</f>
        <v>17433.7776</v>
      </c>
      <c r="L49" s="17"/>
      <c r="M49" s="3"/>
      <c r="P49" s="85"/>
      <c r="R49" s="19"/>
    </row>
    <row r="50" spans="1:18" s="36" customFormat="1" ht="38.25" customHeight="1">
      <c r="A50" s="73" t="s">
        <v>247</v>
      </c>
      <c r="B50" s="80" t="s">
        <v>85</v>
      </c>
      <c r="C50" s="89" t="s">
        <v>110</v>
      </c>
      <c r="D50" s="126" t="s">
        <v>45</v>
      </c>
      <c r="E50" s="127"/>
      <c r="F50" s="127"/>
      <c r="G50" s="128"/>
      <c r="H50" s="38" t="s">
        <v>87</v>
      </c>
      <c r="I50" s="87">
        <v>115</v>
      </c>
      <c r="J50" s="87">
        <v>46.84</v>
      </c>
      <c r="K50" s="91">
        <f t="shared" si="0"/>
        <v>5386.6</v>
      </c>
      <c r="L50" s="17"/>
      <c r="M50" s="3"/>
      <c r="P50" s="85"/>
      <c r="R50" s="19"/>
    </row>
    <row r="51" spans="1:18" s="36" customFormat="1" ht="27" customHeight="1">
      <c r="A51" s="73" t="s">
        <v>248</v>
      </c>
      <c r="B51" s="80" t="s">
        <v>85</v>
      </c>
      <c r="C51" s="89" t="s">
        <v>179</v>
      </c>
      <c r="D51" s="126" t="s">
        <v>178</v>
      </c>
      <c r="E51" s="127"/>
      <c r="F51" s="127"/>
      <c r="G51" s="128"/>
      <c r="H51" s="38" t="s">
        <v>5</v>
      </c>
      <c r="I51" s="87">
        <v>4.4</v>
      </c>
      <c r="J51" s="87">
        <v>7.85</v>
      </c>
      <c r="K51" s="91">
        <f>I51*J51</f>
        <v>34.54</v>
      </c>
      <c r="L51" s="17"/>
      <c r="M51" s="3"/>
      <c r="P51" s="85"/>
      <c r="R51" s="19"/>
    </row>
    <row r="52" spans="1:18" s="22" customFormat="1" ht="12.75">
      <c r="A52" s="73" t="s">
        <v>249</v>
      </c>
      <c r="B52" s="80" t="s">
        <v>197</v>
      </c>
      <c r="C52" s="89" t="s">
        <v>198</v>
      </c>
      <c r="D52" s="126" t="s">
        <v>196</v>
      </c>
      <c r="E52" s="127"/>
      <c r="F52" s="127"/>
      <c r="G52" s="128"/>
      <c r="H52" s="34" t="s">
        <v>87</v>
      </c>
      <c r="I52" s="51">
        <v>30</v>
      </c>
      <c r="J52" s="51">
        <v>7.03</v>
      </c>
      <c r="K52" s="91">
        <f t="shared" si="0"/>
        <v>210.9</v>
      </c>
      <c r="L52" s="21"/>
      <c r="M52" s="3"/>
      <c r="O52" s="26"/>
      <c r="P52" s="23"/>
      <c r="R52" s="24"/>
    </row>
    <row r="53" spans="1:18" s="22" customFormat="1" ht="39" customHeight="1">
      <c r="A53" s="73" t="s">
        <v>250</v>
      </c>
      <c r="B53" s="48" t="s">
        <v>85</v>
      </c>
      <c r="C53" s="33" t="s">
        <v>181</v>
      </c>
      <c r="D53" s="126" t="s">
        <v>180</v>
      </c>
      <c r="E53" s="127"/>
      <c r="F53" s="127"/>
      <c r="G53" s="128"/>
      <c r="H53" s="34" t="s">
        <v>6</v>
      </c>
      <c r="I53" s="51">
        <v>8</v>
      </c>
      <c r="J53" s="51">
        <v>689.96</v>
      </c>
      <c r="K53" s="91">
        <f>I53*J53</f>
        <v>5519.68</v>
      </c>
      <c r="L53" s="21"/>
      <c r="M53" s="3"/>
      <c r="O53" s="26"/>
      <c r="P53" s="23"/>
      <c r="R53" s="24"/>
    </row>
    <row r="54" spans="1:18" s="22" customFormat="1" ht="27.75" customHeight="1">
      <c r="A54" s="73" t="s">
        <v>251</v>
      </c>
      <c r="B54" s="48" t="s">
        <v>85</v>
      </c>
      <c r="C54" s="33" t="s">
        <v>201</v>
      </c>
      <c r="D54" s="126" t="s">
        <v>200</v>
      </c>
      <c r="E54" s="127"/>
      <c r="F54" s="127"/>
      <c r="G54" s="128"/>
      <c r="H54" s="34" t="s">
        <v>87</v>
      </c>
      <c r="I54" s="51">
        <v>9.36</v>
      </c>
      <c r="J54" s="51">
        <v>671.16</v>
      </c>
      <c r="K54" s="91">
        <f>I54*J54</f>
        <v>6282.057599999999</v>
      </c>
      <c r="L54" s="21"/>
      <c r="M54" s="3"/>
      <c r="O54" s="26"/>
      <c r="P54" s="23"/>
      <c r="R54" s="24"/>
    </row>
    <row r="55" spans="1:18" s="22" customFormat="1" ht="14.25" customHeight="1">
      <c r="A55" s="71" t="s">
        <v>252</v>
      </c>
      <c r="B55" s="48"/>
      <c r="C55" s="34"/>
      <c r="D55" s="133" t="s">
        <v>46</v>
      </c>
      <c r="E55" s="134"/>
      <c r="F55" s="134"/>
      <c r="G55" s="135"/>
      <c r="H55" s="34"/>
      <c r="I55" s="51"/>
      <c r="J55" s="51"/>
      <c r="K55" s="123">
        <f>SUM(K56:K63)</f>
        <v>45440.86320000001</v>
      </c>
      <c r="L55" s="21"/>
      <c r="M55" s="3"/>
      <c r="P55" s="25"/>
      <c r="R55" s="24"/>
    </row>
    <row r="56" spans="1:18" s="22" customFormat="1" ht="12.75">
      <c r="A56" s="72" t="s">
        <v>253</v>
      </c>
      <c r="B56" s="48" t="s">
        <v>85</v>
      </c>
      <c r="C56" s="33" t="s">
        <v>111</v>
      </c>
      <c r="D56" s="126" t="s">
        <v>47</v>
      </c>
      <c r="E56" s="127"/>
      <c r="F56" s="127"/>
      <c r="G56" s="128"/>
      <c r="H56" s="34" t="s">
        <v>87</v>
      </c>
      <c r="I56" s="87">
        <v>360</v>
      </c>
      <c r="J56" s="51">
        <v>9.71</v>
      </c>
      <c r="K56" s="91">
        <f t="shared" si="0"/>
        <v>3495.6000000000004</v>
      </c>
      <c r="L56" s="21"/>
      <c r="M56" s="3"/>
      <c r="O56" s="26"/>
      <c r="P56" s="23"/>
      <c r="R56" s="24"/>
    </row>
    <row r="57" spans="1:18" s="22" customFormat="1" ht="24.75" customHeight="1">
      <c r="A57" s="72" t="s">
        <v>254</v>
      </c>
      <c r="B57" s="48" t="s">
        <v>85</v>
      </c>
      <c r="C57" s="33" t="s">
        <v>112</v>
      </c>
      <c r="D57" s="126" t="s">
        <v>48</v>
      </c>
      <c r="E57" s="127"/>
      <c r="F57" s="127"/>
      <c r="G57" s="128"/>
      <c r="H57" s="34" t="s">
        <v>87</v>
      </c>
      <c r="I57" s="87">
        <v>360</v>
      </c>
      <c r="J57" s="51">
        <v>46.57</v>
      </c>
      <c r="K57" s="91">
        <f t="shared" si="0"/>
        <v>16765.2</v>
      </c>
      <c r="L57" s="21"/>
      <c r="M57" s="3"/>
      <c r="O57" s="26"/>
      <c r="P57" s="23"/>
      <c r="R57" s="24"/>
    </row>
    <row r="58" spans="1:17" s="41" customFormat="1" ht="12.75">
      <c r="A58" s="72" t="s">
        <v>255</v>
      </c>
      <c r="B58" s="48" t="s">
        <v>85</v>
      </c>
      <c r="C58" s="33" t="s">
        <v>113</v>
      </c>
      <c r="D58" s="126" t="s">
        <v>49</v>
      </c>
      <c r="E58" s="127"/>
      <c r="F58" s="127"/>
      <c r="G58" s="128"/>
      <c r="H58" s="34" t="s">
        <v>5</v>
      </c>
      <c r="I58" s="92">
        <v>55</v>
      </c>
      <c r="J58" s="53">
        <v>13.43</v>
      </c>
      <c r="K58" s="91">
        <f t="shared" si="0"/>
        <v>738.65</v>
      </c>
      <c r="L58" s="30"/>
      <c r="N58" s="28"/>
      <c r="O58" s="42">
        <f>(N58*28%)</f>
        <v>0</v>
      </c>
      <c r="P58" s="43">
        <f>N58+O58</f>
        <v>0</v>
      </c>
      <c r="Q58" s="29"/>
    </row>
    <row r="59" spans="1:17" s="41" customFormat="1" ht="24.75" customHeight="1">
      <c r="A59" s="72" t="s">
        <v>256</v>
      </c>
      <c r="B59" s="48" t="s">
        <v>85</v>
      </c>
      <c r="C59" s="33" t="s">
        <v>148</v>
      </c>
      <c r="D59" s="126" t="s">
        <v>147</v>
      </c>
      <c r="E59" s="127"/>
      <c r="F59" s="127"/>
      <c r="G59" s="128"/>
      <c r="H59" s="34" t="s">
        <v>87</v>
      </c>
      <c r="I59" s="52">
        <v>109.75</v>
      </c>
      <c r="J59" s="53">
        <v>27.02</v>
      </c>
      <c r="K59" s="91">
        <f>I59*J59</f>
        <v>2965.445</v>
      </c>
      <c r="L59" s="30"/>
      <c r="N59" s="28"/>
      <c r="O59" s="42">
        <f>(N59*28%)</f>
        <v>0</v>
      </c>
      <c r="P59" s="43">
        <f>N59+O59</f>
        <v>0</v>
      </c>
      <c r="Q59" s="29"/>
    </row>
    <row r="60" spans="1:17" s="41" customFormat="1" ht="12.75">
      <c r="A60" s="72" t="s">
        <v>257</v>
      </c>
      <c r="B60" s="48" t="s">
        <v>85</v>
      </c>
      <c r="C60" s="33" t="s">
        <v>204</v>
      </c>
      <c r="D60" s="126" t="s">
        <v>203</v>
      </c>
      <c r="E60" s="127"/>
      <c r="F60" s="127"/>
      <c r="G60" s="128"/>
      <c r="H60" s="34" t="s">
        <v>5</v>
      </c>
      <c r="I60" s="52">
        <v>66.5</v>
      </c>
      <c r="J60" s="53">
        <v>44.36</v>
      </c>
      <c r="K60" s="91">
        <f t="shared" si="0"/>
        <v>2949.94</v>
      </c>
      <c r="L60" s="30"/>
      <c r="N60" s="28"/>
      <c r="O60" s="42">
        <f>(N60*28%)</f>
        <v>0</v>
      </c>
      <c r="P60" s="43">
        <f>N60+O60</f>
        <v>0</v>
      </c>
      <c r="Q60" s="29"/>
    </row>
    <row r="61" spans="1:18" s="22" customFormat="1" ht="24.75" customHeight="1">
      <c r="A61" s="72" t="s">
        <v>258</v>
      </c>
      <c r="B61" s="48" t="s">
        <v>85</v>
      </c>
      <c r="C61" s="33" t="s">
        <v>150</v>
      </c>
      <c r="D61" s="126" t="s">
        <v>149</v>
      </c>
      <c r="E61" s="127"/>
      <c r="F61" s="127"/>
      <c r="G61" s="128"/>
      <c r="H61" s="34" t="s">
        <v>87</v>
      </c>
      <c r="I61" s="51">
        <v>109.75</v>
      </c>
      <c r="J61" s="51">
        <v>57.18</v>
      </c>
      <c r="K61" s="91">
        <f t="shared" si="0"/>
        <v>6275.505</v>
      </c>
      <c r="L61" s="21"/>
      <c r="M61" s="3"/>
      <c r="O61" s="26"/>
      <c r="P61" s="23"/>
      <c r="R61" s="24"/>
    </row>
    <row r="62" spans="1:18" s="22" customFormat="1" ht="12.75">
      <c r="A62" s="72" t="s">
        <v>259</v>
      </c>
      <c r="B62" s="48" t="s">
        <v>85</v>
      </c>
      <c r="C62" s="33" t="s">
        <v>152</v>
      </c>
      <c r="D62" s="126" t="s">
        <v>151</v>
      </c>
      <c r="E62" s="127"/>
      <c r="F62" s="127"/>
      <c r="G62" s="128"/>
      <c r="H62" s="34" t="s">
        <v>5</v>
      </c>
      <c r="I62" s="51">
        <v>5.2</v>
      </c>
      <c r="J62" s="51">
        <v>62.86</v>
      </c>
      <c r="K62" s="91">
        <f t="shared" si="0"/>
        <v>326.872</v>
      </c>
      <c r="L62" s="21"/>
      <c r="M62" s="3"/>
      <c r="O62" s="26"/>
      <c r="P62" s="23"/>
      <c r="R62" s="24"/>
    </row>
    <row r="63" spans="1:17" s="41" customFormat="1" ht="28.5" customHeight="1">
      <c r="A63" s="72" t="s">
        <v>260</v>
      </c>
      <c r="B63" s="48" t="s">
        <v>85</v>
      </c>
      <c r="C63" s="33" t="s">
        <v>305</v>
      </c>
      <c r="D63" s="126" t="s">
        <v>304</v>
      </c>
      <c r="E63" s="127"/>
      <c r="F63" s="127"/>
      <c r="G63" s="128"/>
      <c r="H63" s="34" t="s">
        <v>87</v>
      </c>
      <c r="I63" s="52">
        <v>229.92</v>
      </c>
      <c r="J63" s="53">
        <v>51.86</v>
      </c>
      <c r="K63" s="91">
        <f>I63*J63</f>
        <v>11923.651199999998</v>
      </c>
      <c r="L63" s="30"/>
      <c r="N63" s="28"/>
      <c r="O63" s="42">
        <f>(N63*28%)</f>
        <v>0</v>
      </c>
      <c r="P63" s="43">
        <f>N63+O63</f>
        <v>0</v>
      </c>
      <c r="Q63" s="29"/>
    </row>
    <row r="64" spans="1:18" s="36" customFormat="1" ht="12.75">
      <c r="A64" s="71" t="s">
        <v>261</v>
      </c>
      <c r="B64" s="80"/>
      <c r="C64" s="81"/>
      <c r="D64" s="133" t="s">
        <v>50</v>
      </c>
      <c r="E64" s="134"/>
      <c r="F64" s="134"/>
      <c r="G64" s="135"/>
      <c r="H64" s="82"/>
      <c r="I64" s="83"/>
      <c r="J64" s="84"/>
      <c r="K64" s="123">
        <f>SUM(K65:K71)</f>
        <v>77834.1942</v>
      </c>
      <c r="L64" s="17"/>
      <c r="M64" s="3"/>
      <c r="P64" s="35"/>
      <c r="R64" s="19"/>
    </row>
    <row r="65" spans="1:18" s="22" customFormat="1" ht="24.75" customHeight="1">
      <c r="A65" s="72" t="s">
        <v>262</v>
      </c>
      <c r="B65" s="48" t="s">
        <v>85</v>
      </c>
      <c r="C65" s="33" t="s">
        <v>115</v>
      </c>
      <c r="D65" s="126" t="s">
        <v>114</v>
      </c>
      <c r="E65" s="127"/>
      <c r="F65" s="127"/>
      <c r="G65" s="128"/>
      <c r="H65" s="34" t="s">
        <v>5</v>
      </c>
      <c r="I65" s="51">
        <v>109.75</v>
      </c>
      <c r="J65" s="51">
        <v>39.91</v>
      </c>
      <c r="K65" s="91">
        <f t="shared" si="0"/>
        <v>4380.1224999999995</v>
      </c>
      <c r="L65" s="21"/>
      <c r="M65" s="3"/>
      <c r="P65" s="25"/>
      <c r="R65" s="24"/>
    </row>
    <row r="66" spans="1:18" s="22" customFormat="1" ht="24.75" customHeight="1">
      <c r="A66" s="72" t="s">
        <v>263</v>
      </c>
      <c r="B66" s="48" t="s">
        <v>85</v>
      </c>
      <c r="C66" s="78" t="s">
        <v>116</v>
      </c>
      <c r="D66" s="126" t="s">
        <v>51</v>
      </c>
      <c r="E66" s="127"/>
      <c r="F66" s="127"/>
      <c r="G66" s="128"/>
      <c r="H66" s="34" t="s">
        <v>87</v>
      </c>
      <c r="I66" s="51">
        <v>125.22</v>
      </c>
      <c r="J66" s="51">
        <v>91.45</v>
      </c>
      <c r="K66" s="91">
        <f t="shared" si="0"/>
        <v>11451.369</v>
      </c>
      <c r="L66" s="21"/>
      <c r="M66" s="3"/>
      <c r="P66" s="25"/>
      <c r="R66" s="24"/>
    </row>
    <row r="67" spans="1:18" s="22" customFormat="1" ht="29.25" customHeight="1">
      <c r="A67" s="72" t="s">
        <v>264</v>
      </c>
      <c r="B67" s="48" t="s">
        <v>85</v>
      </c>
      <c r="C67" s="33" t="s">
        <v>117</v>
      </c>
      <c r="D67" s="126" t="s">
        <v>55</v>
      </c>
      <c r="E67" s="127"/>
      <c r="F67" s="127"/>
      <c r="G67" s="128"/>
      <c r="H67" s="37" t="s">
        <v>87</v>
      </c>
      <c r="I67" s="51">
        <v>42.7</v>
      </c>
      <c r="J67" s="51">
        <v>90.16</v>
      </c>
      <c r="K67" s="91">
        <f t="shared" si="0"/>
        <v>3849.8320000000003</v>
      </c>
      <c r="L67" s="21"/>
      <c r="M67" s="3"/>
      <c r="O67" s="25"/>
      <c r="R67" s="24"/>
    </row>
    <row r="68" spans="1:18" s="22" customFormat="1" ht="39.75" customHeight="1">
      <c r="A68" s="72" t="s">
        <v>265</v>
      </c>
      <c r="B68" s="48" t="s">
        <v>85</v>
      </c>
      <c r="C68" s="33" t="s">
        <v>154</v>
      </c>
      <c r="D68" s="126" t="s">
        <v>153</v>
      </c>
      <c r="E68" s="127"/>
      <c r="F68" s="127"/>
      <c r="G68" s="128"/>
      <c r="H68" s="34" t="s">
        <v>87</v>
      </c>
      <c r="I68" s="51">
        <v>498.31</v>
      </c>
      <c r="J68" s="51">
        <v>92.21</v>
      </c>
      <c r="K68" s="91">
        <f>I68*J68</f>
        <v>45949.1651</v>
      </c>
      <c r="L68" s="21"/>
      <c r="M68" s="3"/>
      <c r="P68" s="25"/>
      <c r="R68" s="24"/>
    </row>
    <row r="69" spans="1:18" s="22" customFormat="1" ht="12.75">
      <c r="A69" s="72" t="s">
        <v>266</v>
      </c>
      <c r="B69" s="48" t="s">
        <v>85</v>
      </c>
      <c r="C69" s="33" t="s">
        <v>118</v>
      </c>
      <c r="D69" s="126" t="s">
        <v>11</v>
      </c>
      <c r="E69" s="127"/>
      <c r="F69" s="127"/>
      <c r="G69" s="128"/>
      <c r="H69" s="37" t="s">
        <v>5</v>
      </c>
      <c r="I69" s="52">
        <v>9.7</v>
      </c>
      <c r="J69" s="32">
        <v>49.73</v>
      </c>
      <c r="K69" s="91">
        <f>I69*J69</f>
        <v>482.3809999999999</v>
      </c>
      <c r="L69" s="21"/>
      <c r="M69" s="3"/>
      <c r="O69" s="23"/>
      <c r="R69" s="24"/>
    </row>
    <row r="70" spans="1:18" s="22" customFormat="1" ht="29.25" customHeight="1">
      <c r="A70" s="72" t="s">
        <v>267</v>
      </c>
      <c r="B70" s="48" t="s">
        <v>85</v>
      </c>
      <c r="C70" s="33" t="s">
        <v>187</v>
      </c>
      <c r="D70" s="126" t="s">
        <v>186</v>
      </c>
      <c r="E70" s="127"/>
      <c r="F70" s="127"/>
      <c r="G70" s="128"/>
      <c r="H70" s="37" t="s">
        <v>87</v>
      </c>
      <c r="I70" s="51">
        <v>145.03</v>
      </c>
      <c r="J70" s="51">
        <v>17.12</v>
      </c>
      <c r="K70" s="91">
        <f>I70*J70</f>
        <v>2482.9136000000003</v>
      </c>
      <c r="L70" s="21"/>
      <c r="M70" s="3"/>
      <c r="O70" s="25"/>
      <c r="R70" s="24"/>
    </row>
    <row r="71" spans="1:18" s="22" customFormat="1" ht="29.25" customHeight="1">
      <c r="A71" s="72" t="s">
        <v>268</v>
      </c>
      <c r="B71" s="48" t="s">
        <v>85</v>
      </c>
      <c r="C71" s="33" t="s">
        <v>189</v>
      </c>
      <c r="D71" s="126" t="s">
        <v>188</v>
      </c>
      <c r="E71" s="127"/>
      <c r="F71" s="127"/>
      <c r="G71" s="128"/>
      <c r="H71" s="37" t="s">
        <v>87</v>
      </c>
      <c r="I71" s="51">
        <v>145.03</v>
      </c>
      <c r="J71" s="51">
        <v>63.7</v>
      </c>
      <c r="K71" s="91">
        <f>I71*J71</f>
        <v>9238.411</v>
      </c>
      <c r="L71" s="21"/>
      <c r="M71" s="3"/>
      <c r="O71" s="25"/>
      <c r="R71" s="24"/>
    </row>
    <row r="72" spans="1:18" s="22" customFormat="1" ht="12.75">
      <c r="A72" s="79" t="s">
        <v>269</v>
      </c>
      <c r="B72" s="48"/>
      <c r="C72" s="33"/>
      <c r="D72" s="133" t="s">
        <v>7</v>
      </c>
      <c r="E72" s="134"/>
      <c r="F72" s="134"/>
      <c r="G72" s="135"/>
      <c r="H72" s="34"/>
      <c r="I72" s="51"/>
      <c r="J72" s="51"/>
      <c r="K72" s="123">
        <f>SUM(K73:K105)</f>
        <v>162217.081946</v>
      </c>
      <c r="L72" s="21"/>
      <c r="M72" s="3"/>
      <c r="O72" s="26"/>
      <c r="P72" s="23"/>
      <c r="R72" s="24"/>
    </row>
    <row r="73" spans="1:18" s="22" customFormat="1" ht="12.75">
      <c r="A73" s="73" t="s">
        <v>270</v>
      </c>
      <c r="B73" s="48" t="s">
        <v>85</v>
      </c>
      <c r="C73" s="33" t="s">
        <v>98</v>
      </c>
      <c r="D73" s="126" t="s">
        <v>15</v>
      </c>
      <c r="E73" s="127"/>
      <c r="F73" s="127"/>
      <c r="G73" s="128"/>
      <c r="H73" s="34" t="s">
        <v>6</v>
      </c>
      <c r="I73" s="51">
        <v>45</v>
      </c>
      <c r="J73" s="51">
        <v>7.63</v>
      </c>
      <c r="K73" s="91">
        <f aca="true" t="shared" si="1" ref="K73:K105">I73*J73</f>
        <v>343.35</v>
      </c>
      <c r="L73" s="21"/>
      <c r="M73" s="3"/>
      <c r="O73" s="26"/>
      <c r="P73" s="23"/>
      <c r="R73" s="24"/>
    </row>
    <row r="74" spans="1:18" s="22" customFormat="1" ht="12.75">
      <c r="A74" s="73" t="s">
        <v>271</v>
      </c>
      <c r="B74" s="48" t="s">
        <v>85</v>
      </c>
      <c r="C74" s="33" t="s">
        <v>146</v>
      </c>
      <c r="D74" s="126" t="s">
        <v>145</v>
      </c>
      <c r="E74" s="127"/>
      <c r="F74" s="127"/>
      <c r="G74" s="128"/>
      <c r="H74" s="34" t="s">
        <v>6</v>
      </c>
      <c r="I74" s="51">
        <v>5</v>
      </c>
      <c r="J74" s="51">
        <v>10.29</v>
      </c>
      <c r="K74" s="91">
        <f t="shared" si="1"/>
        <v>51.449999999999996</v>
      </c>
      <c r="L74" s="21"/>
      <c r="M74" s="3"/>
      <c r="O74" s="26"/>
      <c r="P74" s="23"/>
      <c r="R74" s="24"/>
    </row>
    <row r="75" spans="1:18" s="22" customFormat="1" ht="24.75" customHeight="1">
      <c r="A75" s="73" t="s">
        <v>272</v>
      </c>
      <c r="B75" s="48" t="s">
        <v>85</v>
      </c>
      <c r="C75" s="33" t="s">
        <v>119</v>
      </c>
      <c r="D75" s="126" t="s">
        <v>14</v>
      </c>
      <c r="E75" s="127"/>
      <c r="F75" s="127"/>
      <c r="G75" s="128"/>
      <c r="H75" s="34" t="s">
        <v>6</v>
      </c>
      <c r="I75" s="51">
        <v>21</v>
      </c>
      <c r="J75" s="51">
        <v>91.13</v>
      </c>
      <c r="K75" s="91">
        <f t="shared" si="1"/>
        <v>1913.73</v>
      </c>
      <c r="L75" s="21"/>
      <c r="M75" s="3"/>
      <c r="O75" s="26"/>
      <c r="P75" s="23"/>
      <c r="R75" s="24"/>
    </row>
    <row r="76" spans="1:18" s="22" customFormat="1" ht="25.5" customHeight="1">
      <c r="A76" s="73" t="s">
        <v>296</v>
      </c>
      <c r="B76" s="48" t="s">
        <v>85</v>
      </c>
      <c r="C76" s="33" t="s">
        <v>319</v>
      </c>
      <c r="D76" s="126" t="s">
        <v>346</v>
      </c>
      <c r="E76" s="127"/>
      <c r="F76" s="127"/>
      <c r="G76" s="128"/>
      <c r="H76" s="34" t="s">
        <v>6</v>
      </c>
      <c r="I76" s="51">
        <v>21</v>
      </c>
      <c r="J76" s="51">
        <v>143.19</v>
      </c>
      <c r="K76" s="91">
        <f t="shared" si="1"/>
        <v>3006.99</v>
      </c>
      <c r="L76" s="21"/>
      <c r="M76" s="3"/>
      <c r="O76" s="26"/>
      <c r="P76" s="23"/>
      <c r="R76" s="24"/>
    </row>
    <row r="77" spans="1:18" s="22" customFormat="1" ht="25.5" customHeight="1">
      <c r="A77" s="73" t="s">
        <v>297</v>
      </c>
      <c r="B77" s="48" t="s">
        <v>85</v>
      </c>
      <c r="C77" s="33" t="s">
        <v>320</v>
      </c>
      <c r="D77" s="126" t="s">
        <v>347</v>
      </c>
      <c r="E77" s="127"/>
      <c r="F77" s="127"/>
      <c r="G77" s="128"/>
      <c r="H77" s="34" t="s">
        <v>6</v>
      </c>
      <c r="I77" s="51">
        <v>24</v>
      </c>
      <c r="J77" s="51">
        <v>146.12</v>
      </c>
      <c r="K77" s="91">
        <f t="shared" si="1"/>
        <v>3506.88</v>
      </c>
      <c r="L77" s="21"/>
      <c r="M77" s="3"/>
      <c r="O77" s="26"/>
      <c r="P77" s="23"/>
      <c r="R77" s="24"/>
    </row>
    <row r="78" spans="1:18" s="22" customFormat="1" ht="37.5" customHeight="1">
      <c r="A78" s="73" t="s">
        <v>298</v>
      </c>
      <c r="B78" s="48" t="s">
        <v>85</v>
      </c>
      <c r="C78" s="33" t="s">
        <v>321</v>
      </c>
      <c r="D78" s="126" t="s">
        <v>348</v>
      </c>
      <c r="E78" s="127"/>
      <c r="F78" s="127"/>
      <c r="G78" s="128"/>
      <c r="H78" s="34" t="s">
        <v>6</v>
      </c>
      <c r="I78" s="51">
        <v>9</v>
      </c>
      <c r="J78" s="51">
        <v>152.69</v>
      </c>
      <c r="K78" s="91">
        <f t="shared" si="1"/>
        <v>1374.21</v>
      </c>
      <c r="L78" s="21"/>
      <c r="M78" s="3"/>
      <c r="O78" s="26"/>
      <c r="P78" s="23"/>
      <c r="R78" s="24"/>
    </row>
    <row r="79" spans="1:18" s="22" customFormat="1" ht="24.75" customHeight="1">
      <c r="A79" s="73" t="s">
        <v>307</v>
      </c>
      <c r="B79" s="48" t="s">
        <v>85</v>
      </c>
      <c r="C79" s="33" t="s">
        <v>322</v>
      </c>
      <c r="D79" s="126" t="s">
        <v>349</v>
      </c>
      <c r="E79" s="127"/>
      <c r="F79" s="127"/>
      <c r="G79" s="128"/>
      <c r="H79" s="34" t="s">
        <v>6</v>
      </c>
      <c r="I79" s="51">
        <v>8</v>
      </c>
      <c r="J79" s="51">
        <v>212.35</v>
      </c>
      <c r="K79" s="91">
        <f t="shared" si="1"/>
        <v>1698.8</v>
      </c>
      <c r="L79" s="21"/>
      <c r="M79" s="3"/>
      <c r="O79" s="26"/>
      <c r="P79" s="23"/>
      <c r="R79" s="24"/>
    </row>
    <row r="80" spans="1:18" s="22" customFormat="1" ht="24.75" customHeight="1">
      <c r="A80" s="73" t="s">
        <v>399</v>
      </c>
      <c r="B80" s="48" t="s">
        <v>85</v>
      </c>
      <c r="C80" s="33" t="s">
        <v>120</v>
      </c>
      <c r="D80" s="126" t="s">
        <v>52</v>
      </c>
      <c r="E80" s="127"/>
      <c r="F80" s="127"/>
      <c r="G80" s="128"/>
      <c r="H80" s="34" t="s">
        <v>6</v>
      </c>
      <c r="I80" s="51">
        <v>8</v>
      </c>
      <c r="J80" s="51">
        <v>126.67</v>
      </c>
      <c r="K80" s="91">
        <f t="shared" si="1"/>
        <v>1013.36</v>
      </c>
      <c r="L80" s="21"/>
      <c r="M80" s="3"/>
      <c r="O80" s="26"/>
      <c r="P80" s="23"/>
      <c r="R80" s="24"/>
    </row>
    <row r="81" spans="1:18" s="22" customFormat="1" ht="38.25" customHeight="1">
      <c r="A81" s="73" t="s">
        <v>400</v>
      </c>
      <c r="B81" s="48" t="s">
        <v>85</v>
      </c>
      <c r="C81" s="33" t="s">
        <v>323</v>
      </c>
      <c r="D81" s="126" t="s">
        <v>350</v>
      </c>
      <c r="E81" s="127"/>
      <c r="F81" s="127"/>
      <c r="G81" s="128"/>
      <c r="H81" s="34" t="s">
        <v>6</v>
      </c>
      <c r="I81" s="51">
        <v>10</v>
      </c>
      <c r="J81" s="51">
        <v>342.67</v>
      </c>
      <c r="K81" s="91">
        <f t="shared" si="1"/>
        <v>3426.7000000000003</v>
      </c>
      <c r="L81" s="21"/>
      <c r="M81" s="3"/>
      <c r="O81" s="26"/>
      <c r="P81" s="23"/>
      <c r="R81" s="24"/>
    </row>
    <row r="82" spans="1:18" s="22" customFormat="1" ht="36.75" customHeight="1">
      <c r="A82" s="73" t="s">
        <v>401</v>
      </c>
      <c r="B82" s="48" t="s">
        <v>85</v>
      </c>
      <c r="C82" s="33" t="s">
        <v>324</v>
      </c>
      <c r="D82" s="126" t="s">
        <v>351</v>
      </c>
      <c r="E82" s="127"/>
      <c r="F82" s="127"/>
      <c r="G82" s="128"/>
      <c r="H82" s="34" t="s">
        <v>6</v>
      </c>
      <c r="I82" s="51">
        <v>2</v>
      </c>
      <c r="J82" s="51">
        <v>941.79</v>
      </c>
      <c r="K82" s="91">
        <f t="shared" si="1"/>
        <v>1883.58</v>
      </c>
      <c r="L82" s="21"/>
      <c r="M82" s="3"/>
      <c r="O82" s="26"/>
      <c r="P82" s="23"/>
      <c r="R82" s="24"/>
    </row>
    <row r="83" spans="1:18" s="22" customFormat="1" ht="12.75">
      <c r="A83" s="73" t="s">
        <v>402</v>
      </c>
      <c r="B83" s="48" t="s">
        <v>85</v>
      </c>
      <c r="C83" s="33" t="s">
        <v>325</v>
      </c>
      <c r="D83" s="126" t="s">
        <v>352</v>
      </c>
      <c r="E83" s="127"/>
      <c r="F83" s="127"/>
      <c r="G83" s="128"/>
      <c r="H83" s="34" t="s">
        <v>6</v>
      </c>
      <c r="I83" s="51">
        <v>3</v>
      </c>
      <c r="J83" s="51">
        <v>430.23</v>
      </c>
      <c r="K83" s="91">
        <f t="shared" si="1"/>
        <v>1290.69</v>
      </c>
      <c r="L83" s="21"/>
      <c r="M83" s="3"/>
      <c r="O83" s="26"/>
      <c r="P83" s="23"/>
      <c r="R83" s="24"/>
    </row>
    <row r="84" spans="1:18" s="22" customFormat="1" ht="25.5" customHeight="1">
      <c r="A84" s="73" t="s">
        <v>403</v>
      </c>
      <c r="B84" s="48" t="s">
        <v>85</v>
      </c>
      <c r="C84" s="33" t="s">
        <v>326</v>
      </c>
      <c r="D84" s="126" t="s">
        <v>353</v>
      </c>
      <c r="E84" s="127"/>
      <c r="F84" s="127"/>
      <c r="G84" s="128"/>
      <c r="H84" s="34" t="s">
        <v>6</v>
      </c>
      <c r="I84" s="51">
        <v>1</v>
      </c>
      <c r="J84" s="51">
        <v>2511.3</v>
      </c>
      <c r="K84" s="91">
        <f t="shared" si="1"/>
        <v>2511.3</v>
      </c>
      <c r="L84" s="21"/>
      <c r="M84" s="3"/>
      <c r="O84" s="26"/>
      <c r="P84" s="23"/>
      <c r="R84" s="24"/>
    </row>
    <row r="85" spans="1:18" s="22" customFormat="1" ht="12.75">
      <c r="A85" s="73" t="s">
        <v>404</v>
      </c>
      <c r="B85" s="48" t="s">
        <v>85</v>
      </c>
      <c r="C85" s="33" t="s">
        <v>327</v>
      </c>
      <c r="D85" s="126" t="s">
        <v>354</v>
      </c>
      <c r="E85" s="127"/>
      <c r="F85" s="127"/>
      <c r="G85" s="128"/>
      <c r="H85" s="34" t="s">
        <v>6</v>
      </c>
      <c r="I85" s="51">
        <v>8</v>
      </c>
      <c r="J85" s="51">
        <v>77.72</v>
      </c>
      <c r="K85" s="91">
        <f t="shared" si="1"/>
        <v>621.76</v>
      </c>
      <c r="L85" s="21"/>
      <c r="M85" s="3"/>
      <c r="O85" s="26"/>
      <c r="P85" s="23"/>
      <c r="R85" s="24"/>
    </row>
    <row r="86" spans="1:18" s="22" customFormat="1" ht="12.75">
      <c r="A86" s="73" t="s">
        <v>405</v>
      </c>
      <c r="B86" s="48" t="s">
        <v>85</v>
      </c>
      <c r="C86" s="33" t="s">
        <v>328</v>
      </c>
      <c r="D86" s="126" t="s">
        <v>355</v>
      </c>
      <c r="E86" s="127"/>
      <c r="F86" s="127"/>
      <c r="G86" s="128"/>
      <c r="H86" s="34" t="s">
        <v>6</v>
      </c>
      <c r="I86" s="51">
        <v>24</v>
      </c>
      <c r="J86" s="51">
        <v>25.75</v>
      </c>
      <c r="K86" s="91">
        <f t="shared" si="1"/>
        <v>618</v>
      </c>
      <c r="L86" s="21"/>
      <c r="M86" s="3"/>
      <c r="O86" s="26"/>
      <c r="P86" s="23"/>
      <c r="R86" s="24"/>
    </row>
    <row r="87" spans="1:18" s="22" customFormat="1" ht="24.75" customHeight="1">
      <c r="A87" s="73" t="s">
        <v>406</v>
      </c>
      <c r="B87" s="48" t="s">
        <v>85</v>
      </c>
      <c r="C87" s="33" t="s">
        <v>329</v>
      </c>
      <c r="D87" s="126" t="s">
        <v>356</v>
      </c>
      <c r="E87" s="127"/>
      <c r="F87" s="127"/>
      <c r="G87" s="128"/>
      <c r="H87" s="34" t="s">
        <v>6</v>
      </c>
      <c r="I87" s="51">
        <v>9</v>
      </c>
      <c r="J87" s="51">
        <v>30.29</v>
      </c>
      <c r="K87" s="91">
        <f t="shared" si="1"/>
        <v>272.61</v>
      </c>
      <c r="L87" s="21"/>
      <c r="M87" s="3"/>
      <c r="O87" s="26"/>
      <c r="P87" s="23"/>
      <c r="R87" s="24"/>
    </row>
    <row r="88" spans="1:18" s="22" customFormat="1" ht="12.75">
      <c r="A88" s="73" t="s">
        <v>407</v>
      </c>
      <c r="B88" s="48" t="s">
        <v>85</v>
      </c>
      <c r="C88" s="33" t="s">
        <v>330</v>
      </c>
      <c r="D88" s="126" t="s">
        <v>357</v>
      </c>
      <c r="E88" s="127"/>
      <c r="F88" s="127"/>
      <c r="G88" s="128"/>
      <c r="H88" s="34" t="s">
        <v>6</v>
      </c>
      <c r="I88" s="51">
        <v>10</v>
      </c>
      <c r="J88" s="51">
        <v>29.88</v>
      </c>
      <c r="K88" s="91">
        <f t="shared" si="1"/>
        <v>298.8</v>
      </c>
      <c r="L88" s="21"/>
      <c r="M88" s="3"/>
      <c r="O88" s="26"/>
      <c r="P88" s="23"/>
      <c r="R88" s="24"/>
    </row>
    <row r="89" spans="1:18" s="22" customFormat="1" ht="12.75">
      <c r="A89" s="73" t="s">
        <v>408</v>
      </c>
      <c r="B89" s="48" t="s">
        <v>85</v>
      </c>
      <c r="C89" s="33" t="s">
        <v>331</v>
      </c>
      <c r="D89" s="126" t="s">
        <v>358</v>
      </c>
      <c r="E89" s="127"/>
      <c r="F89" s="127"/>
      <c r="G89" s="128"/>
      <c r="H89" s="34" t="s">
        <v>6</v>
      </c>
      <c r="I89" s="51">
        <v>2</v>
      </c>
      <c r="J89" s="51">
        <v>28.43</v>
      </c>
      <c r="K89" s="91">
        <f t="shared" si="1"/>
        <v>56.86</v>
      </c>
      <c r="L89" s="21"/>
      <c r="M89" s="3"/>
      <c r="O89" s="26"/>
      <c r="P89" s="23"/>
      <c r="R89" s="24"/>
    </row>
    <row r="90" spans="1:18" s="22" customFormat="1" ht="12.75">
      <c r="A90" s="73" t="s">
        <v>409</v>
      </c>
      <c r="B90" s="48" t="s">
        <v>85</v>
      </c>
      <c r="C90" s="33" t="s">
        <v>332</v>
      </c>
      <c r="D90" s="126" t="s">
        <v>359</v>
      </c>
      <c r="E90" s="127"/>
      <c r="F90" s="127"/>
      <c r="G90" s="128"/>
      <c r="H90" s="34" t="s">
        <v>6</v>
      </c>
      <c r="I90" s="51">
        <v>4</v>
      </c>
      <c r="J90" s="51">
        <v>72.91</v>
      </c>
      <c r="K90" s="91">
        <f t="shared" si="1"/>
        <v>291.64</v>
      </c>
      <c r="L90" s="21"/>
      <c r="M90" s="3"/>
      <c r="O90" s="26"/>
      <c r="P90" s="23"/>
      <c r="R90" s="24"/>
    </row>
    <row r="91" spans="1:18" s="22" customFormat="1" ht="12.75">
      <c r="A91" s="73" t="s">
        <v>410</v>
      </c>
      <c r="B91" s="48" t="s">
        <v>85</v>
      </c>
      <c r="C91" s="33" t="s">
        <v>333</v>
      </c>
      <c r="D91" s="126" t="s">
        <v>360</v>
      </c>
      <c r="E91" s="127"/>
      <c r="F91" s="127"/>
      <c r="G91" s="128"/>
      <c r="H91" s="34" t="s">
        <v>5</v>
      </c>
      <c r="I91" s="51">
        <v>150</v>
      </c>
      <c r="J91" s="51">
        <v>24.75</v>
      </c>
      <c r="K91" s="91">
        <f t="shared" si="1"/>
        <v>3712.5</v>
      </c>
      <c r="L91" s="21"/>
      <c r="M91" s="3"/>
      <c r="O91" s="26"/>
      <c r="P91" s="23"/>
      <c r="R91" s="24"/>
    </row>
    <row r="92" spans="1:18" s="22" customFormat="1" ht="12.75">
      <c r="A92" s="73" t="s">
        <v>411</v>
      </c>
      <c r="B92" s="48" t="s">
        <v>85</v>
      </c>
      <c r="C92" s="33" t="s">
        <v>485</v>
      </c>
      <c r="D92" s="126" t="s">
        <v>361</v>
      </c>
      <c r="E92" s="127"/>
      <c r="F92" s="127"/>
      <c r="G92" s="128"/>
      <c r="H92" s="34" t="s">
        <v>5</v>
      </c>
      <c r="I92" s="51">
        <v>50</v>
      </c>
      <c r="J92" s="51">
        <v>18.21</v>
      </c>
      <c r="K92" s="91">
        <f t="shared" si="1"/>
        <v>910.5</v>
      </c>
      <c r="L92" s="21"/>
      <c r="M92" s="3"/>
      <c r="O92" s="26"/>
      <c r="P92" s="23"/>
      <c r="R92" s="24"/>
    </row>
    <row r="93" spans="1:18" s="22" customFormat="1" ht="12.75">
      <c r="A93" s="73" t="s">
        <v>412</v>
      </c>
      <c r="B93" s="48" t="s">
        <v>85</v>
      </c>
      <c r="C93" s="33" t="s">
        <v>334</v>
      </c>
      <c r="D93" s="126" t="s">
        <v>362</v>
      </c>
      <c r="E93" s="127"/>
      <c r="F93" s="127"/>
      <c r="G93" s="128"/>
      <c r="H93" s="34" t="s">
        <v>5</v>
      </c>
      <c r="I93" s="51">
        <v>50</v>
      </c>
      <c r="J93" s="51">
        <v>13.42</v>
      </c>
      <c r="K93" s="91">
        <f t="shared" si="1"/>
        <v>671</v>
      </c>
      <c r="L93" s="21"/>
      <c r="M93" s="3"/>
      <c r="O93" s="26"/>
      <c r="P93" s="23"/>
      <c r="R93" s="24"/>
    </row>
    <row r="94" spans="1:18" s="22" customFormat="1" ht="12.75">
      <c r="A94" s="73" t="s">
        <v>413</v>
      </c>
      <c r="B94" s="48" t="s">
        <v>85</v>
      </c>
      <c r="C94" s="33" t="s">
        <v>335</v>
      </c>
      <c r="D94" s="126" t="s">
        <v>363</v>
      </c>
      <c r="E94" s="127"/>
      <c r="F94" s="127"/>
      <c r="G94" s="128"/>
      <c r="H94" s="34" t="s">
        <v>5</v>
      </c>
      <c r="I94" s="51">
        <v>530</v>
      </c>
      <c r="J94" s="51">
        <v>6.79</v>
      </c>
      <c r="K94" s="91">
        <f t="shared" si="1"/>
        <v>3598.7</v>
      </c>
      <c r="L94" s="21"/>
      <c r="M94" s="3"/>
      <c r="O94" s="26"/>
      <c r="P94" s="23"/>
      <c r="R94" s="24"/>
    </row>
    <row r="95" spans="1:18" s="22" customFormat="1" ht="12.75">
      <c r="A95" s="73" t="s">
        <v>414</v>
      </c>
      <c r="B95" s="48" t="s">
        <v>85</v>
      </c>
      <c r="C95" s="33" t="s">
        <v>336</v>
      </c>
      <c r="D95" s="126" t="s">
        <v>364</v>
      </c>
      <c r="E95" s="127"/>
      <c r="F95" s="127"/>
      <c r="G95" s="128"/>
      <c r="H95" s="34" t="s">
        <v>5</v>
      </c>
      <c r="I95" s="51">
        <v>50</v>
      </c>
      <c r="J95" s="51">
        <v>31.48</v>
      </c>
      <c r="K95" s="91">
        <f t="shared" si="1"/>
        <v>1574</v>
      </c>
      <c r="L95" s="21"/>
      <c r="M95" s="3"/>
      <c r="O95" s="26"/>
      <c r="P95" s="23"/>
      <c r="R95" s="24"/>
    </row>
    <row r="96" spans="1:18" s="22" customFormat="1" ht="12.75">
      <c r="A96" s="73" t="s">
        <v>415</v>
      </c>
      <c r="B96" s="48" t="s">
        <v>85</v>
      </c>
      <c r="C96" s="33" t="s">
        <v>337</v>
      </c>
      <c r="D96" s="126" t="s">
        <v>365</v>
      </c>
      <c r="E96" s="127"/>
      <c r="F96" s="127"/>
      <c r="G96" s="128"/>
      <c r="H96" s="34" t="s">
        <v>5</v>
      </c>
      <c r="I96" s="51">
        <v>93</v>
      </c>
      <c r="J96" s="51">
        <v>18.43</v>
      </c>
      <c r="K96" s="91">
        <f t="shared" si="1"/>
        <v>1713.99</v>
      </c>
      <c r="L96" s="21"/>
      <c r="M96" s="3"/>
      <c r="O96" s="26"/>
      <c r="P96" s="23"/>
      <c r="R96" s="24"/>
    </row>
    <row r="97" spans="1:18" s="22" customFormat="1" ht="25.5" customHeight="1">
      <c r="A97" s="73" t="s">
        <v>416</v>
      </c>
      <c r="B97" s="48" t="s">
        <v>85</v>
      </c>
      <c r="C97" s="33" t="s">
        <v>338</v>
      </c>
      <c r="D97" s="126" t="s">
        <v>366</v>
      </c>
      <c r="E97" s="127"/>
      <c r="F97" s="127"/>
      <c r="G97" s="128"/>
      <c r="H97" s="34" t="s">
        <v>6</v>
      </c>
      <c r="I97" s="51">
        <v>2</v>
      </c>
      <c r="J97" s="51">
        <v>155.12</v>
      </c>
      <c r="K97" s="91">
        <f t="shared" si="1"/>
        <v>310.24</v>
      </c>
      <c r="L97" s="21"/>
      <c r="M97" s="3"/>
      <c r="O97" s="26"/>
      <c r="P97" s="23"/>
      <c r="R97" s="24"/>
    </row>
    <row r="98" spans="1:18" s="22" customFormat="1" ht="25.5" customHeight="1">
      <c r="A98" s="73" t="s">
        <v>417</v>
      </c>
      <c r="B98" s="48" t="s">
        <v>85</v>
      </c>
      <c r="C98" s="33" t="s">
        <v>339</v>
      </c>
      <c r="D98" s="126" t="s">
        <v>367</v>
      </c>
      <c r="E98" s="127"/>
      <c r="F98" s="127"/>
      <c r="G98" s="128"/>
      <c r="H98" s="34" t="s">
        <v>6</v>
      </c>
      <c r="I98" s="51">
        <v>2</v>
      </c>
      <c r="J98" s="51">
        <v>110.15</v>
      </c>
      <c r="K98" s="91">
        <f t="shared" si="1"/>
        <v>220.3</v>
      </c>
      <c r="L98" s="21"/>
      <c r="M98" s="3"/>
      <c r="O98" s="26"/>
      <c r="P98" s="23"/>
      <c r="R98" s="24"/>
    </row>
    <row r="99" spans="1:18" s="22" customFormat="1" ht="27" customHeight="1">
      <c r="A99" s="73" t="s">
        <v>418</v>
      </c>
      <c r="B99" s="48" t="s">
        <v>85</v>
      </c>
      <c r="C99" s="33" t="s">
        <v>340</v>
      </c>
      <c r="D99" s="126" t="s">
        <v>368</v>
      </c>
      <c r="E99" s="127"/>
      <c r="F99" s="127"/>
      <c r="G99" s="128"/>
      <c r="H99" s="34" t="s">
        <v>6</v>
      </c>
      <c r="I99" s="51">
        <v>8</v>
      </c>
      <c r="J99" s="51">
        <v>45.67</v>
      </c>
      <c r="K99" s="91">
        <f t="shared" si="1"/>
        <v>365.36</v>
      </c>
      <c r="L99" s="21"/>
      <c r="M99" s="3"/>
      <c r="O99" s="26"/>
      <c r="P99" s="23"/>
      <c r="R99" s="24"/>
    </row>
    <row r="100" spans="1:18" s="22" customFormat="1" ht="24.75" customHeight="1">
      <c r="A100" s="73" t="s">
        <v>419</v>
      </c>
      <c r="B100" s="48" t="s">
        <v>85</v>
      </c>
      <c r="C100" s="33" t="s">
        <v>341</v>
      </c>
      <c r="D100" s="126" t="s">
        <v>369</v>
      </c>
      <c r="E100" s="127"/>
      <c r="F100" s="127"/>
      <c r="G100" s="128"/>
      <c r="H100" s="34" t="s">
        <v>6</v>
      </c>
      <c r="I100" s="51">
        <v>17</v>
      </c>
      <c r="J100" s="51">
        <v>45.67</v>
      </c>
      <c r="K100" s="91">
        <f t="shared" si="1"/>
        <v>776.39</v>
      </c>
      <c r="L100" s="21"/>
      <c r="M100" s="3"/>
      <c r="O100" s="26"/>
      <c r="P100" s="23"/>
      <c r="R100" s="24"/>
    </row>
    <row r="101" spans="1:18" s="22" customFormat="1" ht="24.75" customHeight="1">
      <c r="A101" s="73" t="s">
        <v>420</v>
      </c>
      <c r="B101" s="48" t="s">
        <v>85</v>
      </c>
      <c r="C101" s="33" t="s">
        <v>342</v>
      </c>
      <c r="D101" s="126" t="s">
        <v>370</v>
      </c>
      <c r="E101" s="127"/>
      <c r="F101" s="127"/>
      <c r="G101" s="128"/>
      <c r="H101" s="34" t="s">
        <v>6</v>
      </c>
      <c r="I101" s="51">
        <v>6</v>
      </c>
      <c r="J101" s="51">
        <v>16.14</v>
      </c>
      <c r="K101" s="91">
        <f t="shared" si="1"/>
        <v>96.84</v>
      </c>
      <c r="L101" s="21"/>
      <c r="M101" s="3"/>
      <c r="O101" s="26"/>
      <c r="P101" s="23"/>
      <c r="R101" s="24"/>
    </row>
    <row r="102" spans="1:18" s="22" customFormat="1" ht="26.25" customHeight="1">
      <c r="A102" s="73" t="s">
        <v>421</v>
      </c>
      <c r="B102" s="48" t="s">
        <v>85</v>
      </c>
      <c r="C102" s="33" t="s">
        <v>343</v>
      </c>
      <c r="D102" s="126" t="s">
        <v>371</v>
      </c>
      <c r="E102" s="127"/>
      <c r="F102" s="127"/>
      <c r="G102" s="128"/>
      <c r="H102" s="34" t="s">
        <v>6</v>
      </c>
      <c r="I102" s="51">
        <v>10</v>
      </c>
      <c r="J102" s="51">
        <v>16.14</v>
      </c>
      <c r="K102" s="91">
        <f t="shared" si="1"/>
        <v>161.4</v>
      </c>
      <c r="L102" s="21"/>
      <c r="M102" s="3"/>
      <c r="O102" s="26"/>
      <c r="P102" s="23"/>
      <c r="R102" s="24"/>
    </row>
    <row r="103" spans="1:18" s="22" customFormat="1" ht="12.75">
      <c r="A103" s="73" t="s">
        <v>422</v>
      </c>
      <c r="B103" s="48" t="s">
        <v>85</v>
      </c>
      <c r="C103" s="33" t="s">
        <v>344</v>
      </c>
      <c r="D103" s="126" t="s">
        <v>445</v>
      </c>
      <c r="E103" s="127"/>
      <c r="F103" s="127"/>
      <c r="G103" s="128"/>
      <c r="H103" s="34" t="s">
        <v>6</v>
      </c>
      <c r="I103" s="51">
        <v>8</v>
      </c>
      <c r="J103" s="51">
        <v>26.5727</v>
      </c>
      <c r="K103" s="91">
        <f t="shared" si="1"/>
        <v>212.5816</v>
      </c>
      <c r="L103" s="21"/>
      <c r="M103" s="3"/>
      <c r="O103" s="26"/>
      <c r="P103" s="23"/>
      <c r="R103" s="24"/>
    </row>
    <row r="104" spans="1:18" s="22" customFormat="1" ht="51" customHeight="1">
      <c r="A104" s="73" t="s">
        <v>423</v>
      </c>
      <c r="B104" s="48"/>
      <c r="C104" s="33" t="s">
        <v>486</v>
      </c>
      <c r="D104" s="126" t="s">
        <v>373</v>
      </c>
      <c r="E104" s="127"/>
      <c r="F104" s="127"/>
      <c r="G104" s="128"/>
      <c r="H104" s="34" t="s">
        <v>6</v>
      </c>
      <c r="I104" s="51">
        <v>26</v>
      </c>
      <c r="J104" s="51">
        <v>3183.840121</v>
      </c>
      <c r="K104" s="91">
        <f t="shared" si="1"/>
        <v>82779.843146</v>
      </c>
      <c r="L104" s="21"/>
      <c r="M104" s="3"/>
      <c r="O104" s="26"/>
      <c r="P104" s="23"/>
      <c r="R104" s="24"/>
    </row>
    <row r="105" spans="1:18" s="22" customFormat="1" ht="53.25" customHeight="1">
      <c r="A105" s="73" t="s">
        <v>424</v>
      </c>
      <c r="B105" s="48" t="s">
        <v>174</v>
      </c>
      <c r="C105" s="33" t="s">
        <v>345</v>
      </c>
      <c r="D105" s="126" t="s">
        <v>372</v>
      </c>
      <c r="E105" s="127"/>
      <c r="F105" s="127"/>
      <c r="G105" s="128"/>
      <c r="H105" s="34" t="s">
        <v>6</v>
      </c>
      <c r="I105" s="51">
        <v>4</v>
      </c>
      <c r="J105" s="51">
        <v>10233.1818</v>
      </c>
      <c r="K105" s="91">
        <f t="shared" si="1"/>
        <v>40932.7272</v>
      </c>
      <c r="L105" s="21"/>
      <c r="M105" s="3"/>
      <c r="O105" s="26"/>
      <c r="P105" s="23"/>
      <c r="R105" s="24"/>
    </row>
    <row r="106" spans="1:18" s="22" customFormat="1" ht="12.75">
      <c r="A106" s="71" t="s">
        <v>273</v>
      </c>
      <c r="B106" s="48"/>
      <c r="C106" s="33"/>
      <c r="D106" s="133" t="s">
        <v>295</v>
      </c>
      <c r="E106" s="134"/>
      <c r="F106" s="134"/>
      <c r="G106" s="135"/>
      <c r="H106" s="34"/>
      <c r="I106" s="51"/>
      <c r="J106" s="51"/>
      <c r="K106" s="123">
        <f>SUM(K107:K114)</f>
        <v>26151.640000000003</v>
      </c>
      <c r="L106" s="21"/>
      <c r="M106" s="3"/>
      <c r="P106" s="25"/>
      <c r="R106" s="24"/>
    </row>
    <row r="107" spans="1:18" s="36" customFormat="1" ht="24.75" customHeight="1">
      <c r="A107" s="73" t="s">
        <v>274</v>
      </c>
      <c r="B107" s="80" t="s">
        <v>85</v>
      </c>
      <c r="C107" s="90" t="s">
        <v>293</v>
      </c>
      <c r="D107" s="126" t="s">
        <v>292</v>
      </c>
      <c r="E107" s="127"/>
      <c r="F107" s="127"/>
      <c r="G107" s="128"/>
      <c r="H107" s="38" t="s">
        <v>87</v>
      </c>
      <c r="I107" s="87">
        <v>65</v>
      </c>
      <c r="J107" s="87">
        <v>66.93</v>
      </c>
      <c r="K107" s="91">
        <f aca="true" t="shared" si="2" ref="K107:K121">I107*J107</f>
        <v>4350.450000000001</v>
      </c>
      <c r="L107" s="17"/>
      <c r="M107" s="3"/>
      <c r="P107" s="85"/>
      <c r="R107" s="19"/>
    </row>
    <row r="108" spans="1:18" s="36" customFormat="1" ht="24.75" customHeight="1">
      <c r="A108" s="73" t="s">
        <v>275</v>
      </c>
      <c r="B108" s="80" t="s">
        <v>85</v>
      </c>
      <c r="C108" s="90" t="s">
        <v>294</v>
      </c>
      <c r="D108" s="126" t="s">
        <v>299</v>
      </c>
      <c r="E108" s="127"/>
      <c r="F108" s="127"/>
      <c r="G108" s="128"/>
      <c r="H108" s="38" t="s">
        <v>87</v>
      </c>
      <c r="I108" s="87">
        <v>65</v>
      </c>
      <c r="J108" s="87">
        <v>58.75</v>
      </c>
      <c r="K108" s="91">
        <f t="shared" si="2"/>
        <v>3818.75</v>
      </c>
      <c r="L108" s="17"/>
      <c r="M108" s="3"/>
      <c r="P108" s="85"/>
      <c r="R108" s="19"/>
    </row>
    <row r="109" spans="1:18" s="22" customFormat="1" ht="12.75">
      <c r="A109" s="73" t="s">
        <v>317</v>
      </c>
      <c r="B109" s="49" t="s">
        <v>85</v>
      </c>
      <c r="C109" s="78" t="s">
        <v>121</v>
      </c>
      <c r="D109" s="126" t="s">
        <v>53</v>
      </c>
      <c r="E109" s="127"/>
      <c r="F109" s="127"/>
      <c r="G109" s="128"/>
      <c r="H109" s="34" t="s">
        <v>5</v>
      </c>
      <c r="I109" s="51">
        <v>35</v>
      </c>
      <c r="J109" s="51">
        <v>24.4</v>
      </c>
      <c r="K109" s="91">
        <f>I109*J109</f>
        <v>854</v>
      </c>
      <c r="L109" s="21"/>
      <c r="M109" s="3"/>
      <c r="P109" s="25"/>
      <c r="R109" s="24"/>
    </row>
    <row r="110" spans="1:18" s="22" customFormat="1" ht="12.75">
      <c r="A110" s="73" t="s">
        <v>425</v>
      </c>
      <c r="B110" s="48" t="s">
        <v>85</v>
      </c>
      <c r="C110" s="33" t="s">
        <v>127</v>
      </c>
      <c r="D110" s="126" t="s">
        <v>64</v>
      </c>
      <c r="E110" s="127"/>
      <c r="F110" s="127"/>
      <c r="G110" s="128"/>
      <c r="H110" s="37" t="s">
        <v>5</v>
      </c>
      <c r="I110" s="52">
        <v>86</v>
      </c>
      <c r="J110" s="32">
        <v>111.84</v>
      </c>
      <c r="K110" s="91">
        <f t="shared" si="2"/>
        <v>9618.24</v>
      </c>
      <c r="L110" s="21"/>
      <c r="M110" s="3"/>
      <c r="O110" s="23"/>
      <c r="R110" s="24"/>
    </row>
    <row r="111" spans="1:18" s="22" customFormat="1" ht="26.25" customHeight="1">
      <c r="A111" s="73" t="s">
        <v>426</v>
      </c>
      <c r="B111" s="49"/>
      <c r="C111" s="78" t="s">
        <v>300</v>
      </c>
      <c r="D111" s="126" t="s">
        <v>62</v>
      </c>
      <c r="E111" s="127"/>
      <c r="F111" s="127"/>
      <c r="G111" s="128"/>
      <c r="H111" s="37" t="s">
        <v>5</v>
      </c>
      <c r="I111" s="51">
        <v>150</v>
      </c>
      <c r="J111" s="51">
        <v>8.8</v>
      </c>
      <c r="K111" s="91">
        <f t="shared" si="2"/>
        <v>1320</v>
      </c>
      <c r="L111" s="21"/>
      <c r="M111" s="3"/>
      <c r="O111" s="25"/>
      <c r="R111" s="24"/>
    </row>
    <row r="112" spans="1:18" s="36" customFormat="1" ht="39" customHeight="1">
      <c r="A112" s="73" t="s">
        <v>427</v>
      </c>
      <c r="B112" s="80" t="s">
        <v>85</v>
      </c>
      <c r="C112" s="81">
        <v>100208</v>
      </c>
      <c r="D112" s="126" t="s">
        <v>177</v>
      </c>
      <c r="E112" s="127"/>
      <c r="F112" s="127"/>
      <c r="G112" s="128"/>
      <c r="H112" s="82" t="s">
        <v>87</v>
      </c>
      <c r="I112" s="83">
        <v>18.8</v>
      </c>
      <c r="J112" s="84">
        <v>108.93</v>
      </c>
      <c r="K112" s="91">
        <f t="shared" si="2"/>
        <v>2047.8840000000002</v>
      </c>
      <c r="L112" s="17"/>
      <c r="M112" s="3"/>
      <c r="P112" s="35"/>
      <c r="R112" s="19"/>
    </row>
    <row r="113" spans="1:18" s="22" customFormat="1" ht="12.75">
      <c r="A113" s="73" t="s">
        <v>428</v>
      </c>
      <c r="B113" s="49" t="s">
        <v>85</v>
      </c>
      <c r="C113" s="78" t="s">
        <v>451</v>
      </c>
      <c r="D113" s="126" t="s">
        <v>450</v>
      </c>
      <c r="E113" s="127"/>
      <c r="F113" s="127"/>
      <c r="G113" s="128"/>
      <c r="H113" s="34" t="s">
        <v>5</v>
      </c>
      <c r="I113" s="51">
        <v>85.35</v>
      </c>
      <c r="J113" s="51">
        <v>31.76</v>
      </c>
      <c r="K113" s="91">
        <f>I113*J113</f>
        <v>2710.716</v>
      </c>
      <c r="L113" s="21"/>
      <c r="M113" s="3"/>
      <c r="P113" s="25"/>
      <c r="R113" s="24"/>
    </row>
    <row r="114" spans="1:18" s="36" customFormat="1" ht="39.75" customHeight="1">
      <c r="A114" s="73" t="s">
        <v>454</v>
      </c>
      <c r="B114" s="80" t="s">
        <v>85</v>
      </c>
      <c r="C114" s="90" t="s">
        <v>453</v>
      </c>
      <c r="D114" s="126" t="s">
        <v>452</v>
      </c>
      <c r="E114" s="127"/>
      <c r="F114" s="127"/>
      <c r="G114" s="128"/>
      <c r="H114" s="38" t="s">
        <v>87</v>
      </c>
      <c r="I114" s="87">
        <v>40</v>
      </c>
      <c r="J114" s="87">
        <v>35.79</v>
      </c>
      <c r="K114" s="91">
        <f>I114*J114</f>
        <v>1431.6</v>
      </c>
      <c r="L114" s="17"/>
      <c r="M114" s="3"/>
      <c r="P114" s="85"/>
      <c r="R114" s="19"/>
    </row>
    <row r="115" spans="1:18" s="22" customFormat="1" ht="15" customHeight="1">
      <c r="A115" s="79" t="s">
        <v>276</v>
      </c>
      <c r="B115" s="48"/>
      <c r="C115" s="33"/>
      <c r="D115" s="133" t="s">
        <v>54</v>
      </c>
      <c r="E115" s="134"/>
      <c r="F115" s="134"/>
      <c r="G115" s="135"/>
      <c r="H115" s="34"/>
      <c r="I115" s="51"/>
      <c r="J115" s="51"/>
      <c r="K115" s="123">
        <f>SUM(K116:K122)</f>
        <v>25064.897999999997</v>
      </c>
      <c r="L115" s="21"/>
      <c r="M115" s="3"/>
      <c r="O115" s="26"/>
      <c r="P115" s="23"/>
      <c r="R115" s="24"/>
    </row>
    <row r="116" spans="1:18" s="22" customFormat="1" ht="24.75" customHeight="1">
      <c r="A116" s="73" t="s">
        <v>277</v>
      </c>
      <c r="B116" s="88" t="s">
        <v>85</v>
      </c>
      <c r="C116" s="89" t="s">
        <v>456</v>
      </c>
      <c r="D116" s="126" t="s">
        <v>455</v>
      </c>
      <c r="E116" s="127"/>
      <c r="F116" s="127"/>
      <c r="G116" s="128"/>
      <c r="H116" s="34" t="s">
        <v>87</v>
      </c>
      <c r="I116" s="51">
        <v>5</v>
      </c>
      <c r="J116" s="51">
        <v>403.75</v>
      </c>
      <c r="K116" s="91">
        <f>I116*J116</f>
        <v>2018.75</v>
      </c>
      <c r="L116" s="21"/>
      <c r="M116" s="3"/>
      <c r="O116" s="26"/>
      <c r="P116" s="23"/>
      <c r="R116" s="24"/>
    </row>
    <row r="117" spans="1:18" s="22" customFormat="1" ht="12.75">
      <c r="A117" s="73" t="s">
        <v>308</v>
      </c>
      <c r="B117" s="88" t="s">
        <v>85</v>
      </c>
      <c r="C117" s="89" t="s">
        <v>461</v>
      </c>
      <c r="D117" s="126" t="s">
        <v>459</v>
      </c>
      <c r="E117" s="127"/>
      <c r="F117" s="127"/>
      <c r="G117" s="128"/>
      <c r="H117" s="34" t="s">
        <v>87</v>
      </c>
      <c r="I117" s="51">
        <v>16.8</v>
      </c>
      <c r="J117" s="51">
        <v>103.92</v>
      </c>
      <c r="K117" s="91">
        <f>I117*J117</f>
        <v>1745.856</v>
      </c>
      <c r="L117" s="21"/>
      <c r="M117" s="3"/>
      <c r="O117" s="26"/>
      <c r="P117" s="23"/>
      <c r="R117" s="24"/>
    </row>
    <row r="118" spans="1:18" s="22" customFormat="1" ht="12.75">
      <c r="A118" s="73" t="s">
        <v>309</v>
      </c>
      <c r="B118" s="88" t="s">
        <v>85</v>
      </c>
      <c r="C118" s="89" t="s">
        <v>462</v>
      </c>
      <c r="D118" s="126" t="s">
        <v>460</v>
      </c>
      <c r="E118" s="127"/>
      <c r="F118" s="127"/>
      <c r="G118" s="128"/>
      <c r="H118" s="34" t="s">
        <v>87</v>
      </c>
      <c r="I118" s="51">
        <v>3.6</v>
      </c>
      <c r="J118" s="51">
        <v>214.6</v>
      </c>
      <c r="K118" s="91">
        <f>I118*J118</f>
        <v>772.56</v>
      </c>
      <c r="L118" s="21"/>
      <c r="M118" s="3"/>
      <c r="O118" s="26"/>
      <c r="P118" s="23"/>
      <c r="R118" s="24"/>
    </row>
    <row r="119" spans="1:18" s="22" customFormat="1" ht="12.75">
      <c r="A119" s="73" t="s">
        <v>463</v>
      </c>
      <c r="B119" s="88" t="s">
        <v>85</v>
      </c>
      <c r="C119" s="89" t="s">
        <v>171</v>
      </c>
      <c r="D119" s="126" t="s">
        <v>170</v>
      </c>
      <c r="E119" s="127"/>
      <c r="F119" s="127"/>
      <c r="G119" s="128"/>
      <c r="H119" s="34" t="s">
        <v>87</v>
      </c>
      <c r="I119" s="51">
        <v>26.8</v>
      </c>
      <c r="J119" s="51">
        <v>403.49</v>
      </c>
      <c r="K119" s="91">
        <f t="shared" si="2"/>
        <v>10813.532000000001</v>
      </c>
      <c r="L119" s="21"/>
      <c r="M119" s="3"/>
      <c r="O119" s="26"/>
      <c r="P119" s="23"/>
      <c r="R119" s="24"/>
    </row>
    <row r="120" spans="1:18" s="22" customFormat="1" ht="12.75">
      <c r="A120" s="73" t="s">
        <v>464</v>
      </c>
      <c r="B120" s="88" t="s">
        <v>85</v>
      </c>
      <c r="C120" s="89" t="s">
        <v>173</v>
      </c>
      <c r="D120" s="126" t="s">
        <v>172</v>
      </c>
      <c r="E120" s="127"/>
      <c r="F120" s="127"/>
      <c r="G120" s="128"/>
      <c r="H120" s="34" t="s">
        <v>87</v>
      </c>
      <c r="I120" s="51">
        <v>16.8</v>
      </c>
      <c r="J120" s="51">
        <v>481.42</v>
      </c>
      <c r="K120" s="91">
        <f t="shared" si="2"/>
        <v>8087.856000000001</v>
      </c>
      <c r="L120" s="21"/>
      <c r="M120" s="3"/>
      <c r="O120" s="26"/>
      <c r="P120" s="23"/>
      <c r="R120" s="24"/>
    </row>
    <row r="121" spans="1:18" s="22" customFormat="1" ht="24.75" customHeight="1">
      <c r="A121" s="73" t="s">
        <v>465</v>
      </c>
      <c r="B121" s="88" t="s">
        <v>85</v>
      </c>
      <c r="C121" s="89" t="s">
        <v>318</v>
      </c>
      <c r="D121" s="126" t="s">
        <v>316</v>
      </c>
      <c r="E121" s="127"/>
      <c r="F121" s="127"/>
      <c r="G121" s="128"/>
      <c r="H121" s="34" t="s">
        <v>87</v>
      </c>
      <c r="I121" s="51">
        <v>2.4</v>
      </c>
      <c r="J121" s="51">
        <v>377.08</v>
      </c>
      <c r="K121" s="91">
        <f t="shared" si="2"/>
        <v>904.992</v>
      </c>
      <c r="L121" s="21"/>
      <c r="M121" s="3"/>
      <c r="O121" s="26"/>
      <c r="P121" s="23"/>
      <c r="R121" s="24"/>
    </row>
    <row r="122" spans="1:18" s="22" customFormat="1" ht="12.75">
      <c r="A122" s="73" t="s">
        <v>466</v>
      </c>
      <c r="B122" s="88" t="s">
        <v>85</v>
      </c>
      <c r="C122" s="89" t="s">
        <v>458</v>
      </c>
      <c r="D122" s="126" t="s">
        <v>457</v>
      </c>
      <c r="E122" s="127"/>
      <c r="F122" s="127"/>
      <c r="G122" s="128"/>
      <c r="H122" s="34" t="s">
        <v>87</v>
      </c>
      <c r="I122" s="51">
        <v>7.4</v>
      </c>
      <c r="J122" s="51">
        <v>97.48</v>
      </c>
      <c r="K122" s="91">
        <f>I122*J122</f>
        <v>721.3520000000001</v>
      </c>
      <c r="L122" s="21"/>
      <c r="M122" s="3"/>
      <c r="O122" s="26"/>
      <c r="P122" s="23"/>
      <c r="R122" s="24"/>
    </row>
    <row r="123" spans="1:18" s="22" customFormat="1" ht="12.75">
      <c r="A123" s="71" t="s">
        <v>278</v>
      </c>
      <c r="B123" s="48"/>
      <c r="C123" s="33"/>
      <c r="D123" s="133" t="s">
        <v>56</v>
      </c>
      <c r="E123" s="134"/>
      <c r="F123" s="134"/>
      <c r="G123" s="135"/>
      <c r="H123" s="34"/>
      <c r="I123" s="51"/>
      <c r="J123" s="51"/>
      <c r="K123" s="123">
        <f>SUM(K124:K129)</f>
        <v>8198.66</v>
      </c>
      <c r="L123" s="21"/>
      <c r="M123" s="3"/>
      <c r="P123" s="25"/>
      <c r="R123" s="24"/>
    </row>
    <row r="124" spans="1:18" s="22" customFormat="1" ht="12.75">
      <c r="A124" s="72" t="s">
        <v>279</v>
      </c>
      <c r="B124" s="48" t="s">
        <v>85</v>
      </c>
      <c r="C124" s="33" t="s">
        <v>122</v>
      </c>
      <c r="D124" s="126" t="s">
        <v>57</v>
      </c>
      <c r="E124" s="127"/>
      <c r="F124" s="127"/>
      <c r="G124" s="128"/>
      <c r="H124" s="34" t="s">
        <v>6</v>
      </c>
      <c r="I124" s="51">
        <v>1</v>
      </c>
      <c r="J124" s="51">
        <v>153.01</v>
      </c>
      <c r="K124" s="91">
        <f aca="true" t="shared" si="3" ref="K124:K141">I124*J124</f>
        <v>153.01</v>
      </c>
      <c r="L124" s="21"/>
      <c r="M124" s="3"/>
      <c r="P124" s="25"/>
      <c r="R124" s="24"/>
    </row>
    <row r="125" spans="1:18" s="22" customFormat="1" ht="26.25" customHeight="1">
      <c r="A125" s="72" t="s">
        <v>280</v>
      </c>
      <c r="B125" s="48" t="s">
        <v>85</v>
      </c>
      <c r="C125" s="33" t="s">
        <v>123</v>
      </c>
      <c r="D125" s="126" t="s">
        <v>58</v>
      </c>
      <c r="E125" s="127"/>
      <c r="F125" s="127"/>
      <c r="G125" s="128"/>
      <c r="H125" s="37" t="s">
        <v>6</v>
      </c>
      <c r="I125" s="52">
        <v>1</v>
      </c>
      <c r="J125" s="32">
        <v>887.61</v>
      </c>
      <c r="K125" s="91">
        <f t="shared" si="3"/>
        <v>887.61</v>
      </c>
      <c r="L125" s="21"/>
      <c r="M125" s="3"/>
      <c r="O125" s="23"/>
      <c r="R125" s="24"/>
    </row>
    <row r="126" spans="1:18" s="36" customFormat="1" ht="26.25" customHeight="1">
      <c r="A126" s="72" t="s">
        <v>281</v>
      </c>
      <c r="B126" s="48" t="s">
        <v>85</v>
      </c>
      <c r="C126" s="81">
        <v>200709</v>
      </c>
      <c r="D126" s="126" t="s">
        <v>59</v>
      </c>
      <c r="E126" s="127"/>
      <c r="F126" s="127"/>
      <c r="G126" s="128"/>
      <c r="H126" s="82" t="s">
        <v>6</v>
      </c>
      <c r="I126" s="83">
        <v>2</v>
      </c>
      <c r="J126" s="84">
        <v>619.71</v>
      </c>
      <c r="K126" s="91">
        <f t="shared" si="3"/>
        <v>1239.42</v>
      </c>
      <c r="L126" s="17"/>
      <c r="M126" s="3"/>
      <c r="P126" s="35"/>
      <c r="R126" s="19"/>
    </row>
    <row r="127" spans="1:18" s="22" customFormat="1" ht="12.75">
      <c r="A127" s="72" t="s">
        <v>282</v>
      </c>
      <c r="B127" s="48" t="s">
        <v>85</v>
      </c>
      <c r="C127" s="33" t="s">
        <v>124</v>
      </c>
      <c r="D127" s="126" t="s">
        <v>60</v>
      </c>
      <c r="E127" s="127"/>
      <c r="F127" s="127"/>
      <c r="G127" s="128"/>
      <c r="H127" s="34" t="s">
        <v>6</v>
      </c>
      <c r="I127" s="51">
        <v>2</v>
      </c>
      <c r="J127" s="51">
        <v>110.14</v>
      </c>
      <c r="K127" s="91">
        <f t="shared" si="3"/>
        <v>220.28</v>
      </c>
      <c r="L127" s="21"/>
      <c r="M127" s="3"/>
      <c r="P127" s="25"/>
      <c r="R127" s="24"/>
    </row>
    <row r="128" spans="1:18" s="22" customFormat="1" ht="26.25" customHeight="1">
      <c r="A128" s="72" t="s">
        <v>283</v>
      </c>
      <c r="B128" s="48" t="s">
        <v>85</v>
      </c>
      <c r="C128" s="33" t="s">
        <v>125</v>
      </c>
      <c r="D128" s="126" t="s">
        <v>61</v>
      </c>
      <c r="E128" s="127"/>
      <c r="F128" s="127"/>
      <c r="G128" s="128"/>
      <c r="H128" s="37" t="s">
        <v>6</v>
      </c>
      <c r="I128" s="51">
        <v>2</v>
      </c>
      <c r="J128" s="51">
        <v>893.17</v>
      </c>
      <c r="K128" s="91">
        <f t="shared" si="3"/>
        <v>1786.34</v>
      </c>
      <c r="L128" s="21"/>
      <c r="M128" s="3"/>
      <c r="O128" s="25"/>
      <c r="R128" s="24"/>
    </row>
    <row r="129" spans="1:18" s="22" customFormat="1" ht="12.75">
      <c r="A129" s="72" t="s">
        <v>284</v>
      </c>
      <c r="B129" s="48" t="s">
        <v>85</v>
      </c>
      <c r="C129" s="78" t="s">
        <v>137</v>
      </c>
      <c r="D129" s="126" t="s">
        <v>73</v>
      </c>
      <c r="E129" s="127"/>
      <c r="F129" s="127"/>
      <c r="G129" s="128"/>
      <c r="H129" s="37" t="s">
        <v>87</v>
      </c>
      <c r="I129" s="51">
        <v>300</v>
      </c>
      <c r="J129" s="51">
        <v>13.04</v>
      </c>
      <c r="K129" s="91">
        <f t="shared" si="3"/>
        <v>3911.9999999999995</v>
      </c>
      <c r="L129" s="21"/>
      <c r="M129" s="3"/>
      <c r="O129" s="25"/>
      <c r="R129" s="24"/>
    </row>
    <row r="130" spans="1:18" s="36" customFormat="1" ht="13.5" customHeight="1">
      <c r="A130" s="79" t="s">
        <v>310</v>
      </c>
      <c r="B130" s="80"/>
      <c r="C130" s="81"/>
      <c r="D130" s="133" t="s">
        <v>12</v>
      </c>
      <c r="E130" s="134"/>
      <c r="F130" s="134"/>
      <c r="G130" s="135"/>
      <c r="H130" s="38"/>
      <c r="I130" s="87"/>
      <c r="J130" s="87"/>
      <c r="K130" s="123">
        <f>SUM(K131:K137)</f>
        <v>109507.46990000001</v>
      </c>
      <c r="L130" s="17"/>
      <c r="M130" s="3"/>
      <c r="P130" s="85"/>
      <c r="R130" s="19"/>
    </row>
    <row r="131" spans="1:18" s="22" customFormat="1" ht="24.75" customHeight="1">
      <c r="A131" s="72" t="s">
        <v>285</v>
      </c>
      <c r="B131" s="48" t="s">
        <v>85</v>
      </c>
      <c r="C131" s="33" t="s">
        <v>128</v>
      </c>
      <c r="D131" s="126" t="s">
        <v>65</v>
      </c>
      <c r="E131" s="127"/>
      <c r="F131" s="127"/>
      <c r="G131" s="128"/>
      <c r="H131" s="34" t="s">
        <v>87</v>
      </c>
      <c r="I131" s="51">
        <v>498.31</v>
      </c>
      <c r="J131" s="51">
        <v>27.75</v>
      </c>
      <c r="K131" s="91">
        <f t="shared" si="3"/>
        <v>13828.1025</v>
      </c>
      <c r="L131" s="21"/>
      <c r="M131" s="3"/>
      <c r="P131" s="25"/>
      <c r="R131" s="24"/>
    </row>
    <row r="132" spans="1:18" s="22" customFormat="1" ht="24.75" customHeight="1">
      <c r="A132" s="72" t="s">
        <v>286</v>
      </c>
      <c r="B132" s="48" t="s">
        <v>85</v>
      </c>
      <c r="C132" s="33" t="s">
        <v>129</v>
      </c>
      <c r="D132" s="126" t="s">
        <v>66</v>
      </c>
      <c r="E132" s="127"/>
      <c r="F132" s="127"/>
      <c r="G132" s="128"/>
      <c r="H132" s="34" t="s">
        <v>5</v>
      </c>
      <c r="I132" s="51">
        <v>239</v>
      </c>
      <c r="J132" s="51">
        <v>25.28</v>
      </c>
      <c r="K132" s="91">
        <f t="shared" si="3"/>
        <v>6041.92</v>
      </c>
      <c r="L132" s="21"/>
      <c r="M132" s="3"/>
      <c r="P132" s="25"/>
      <c r="R132" s="24"/>
    </row>
    <row r="133" spans="1:18" s="22" customFormat="1" ht="24.75" customHeight="1">
      <c r="A133" s="72" t="s">
        <v>287</v>
      </c>
      <c r="B133" s="48" t="s">
        <v>85</v>
      </c>
      <c r="C133" s="33" t="s">
        <v>202</v>
      </c>
      <c r="D133" s="126" t="s">
        <v>480</v>
      </c>
      <c r="E133" s="127"/>
      <c r="F133" s="127"/>
      <c r="G133" s="128"/>
      <c r="H133" s="34" t="s">
        <v>5</v>
      </c>
      <c r="I133" s="51">
        <v>81</v>
      </c>
      <c r="J133" s="51">
        <v>40.44</v>
      </c>
      <c r="K133" s="91">
        <f t="shared" si="3"/>
        <v>3275.64</v>
      </c>
      <c r="L133" s="21"/>
      <c r="M133" s="3"/>
      <c r="P133" s="25"/>
      <c r="R133" s="24"/>
    </row>
    <row r="134" spans="1:18" s="22" customFormat="1" ht="24.75" customHeight="1">
      <c r="A134" s="72" t="s">
        <v>311</v>
      </c>
      <c r="B134" s="48" t="s">
        <v>85</v>
      </c>
      <c r="C134" s="33" t="s">
        <v>130</v>
      </c>
      <c r="D134" s="126" t="s">
        <v>67</v>
      </c>
      <c r="E134" s="127"/>
      <c r="F134" s="127"/>
      <c r="G134" s="128"/>
      <c r="H134" s="34" t="s">
        <v>87</v>
      </c>
      <c r="I134" s="51">
        <v>1950</v>
      </c>
      <c r="J134" s="51">
        <v>19.66</v>
      </c>
      <c r="K134" s="91">
        <f t="shared" si="3"/>
        <v>38337</v>
      </c>
      <c r="L134" s="21"/>
      <c r="M134" s="3"/>
      <c r="P134" s="25"/>
      <c r="R134" s="24"/>
    </row>
    <row r="135" spans="1:18" s="22" customFormat="1" ht="24.75" customHeight="1">
      <c r="A135" s="72" t="s">
        <v>312</v>
      </c>
      <c r="B135" s="48" t="s">
        <v>85</v>
      </c>
      <c r="C135" s="33" t="s">
        <v>131</v>
      </c>
      <c r="D135" s="126" t="s">
        <v>68</v>
      </c>
      <c r="E135" s="127"/>
      <c r="F135" s="127"/>
      <c r="G135" s="128"/>
      <c r="H135" s="34" t="s">
        <v>87</v>
      </c>
      <c r="I135" s="51">
        <v>465.6</v>
      </c>
      <c r="J135" s="51">
        <v>23.58</v>
      </c>
      <c r="K135" s="91">
        <f t="shared" si="3"/>
        <v>10978.848</v>
      </c>
      <c r="L135" s="21"/>
      <c r="M135" s="3"/>
      <c r="P135" s="25"/>
      <c r="R135" s="24"/>
    </row>
    <row r="136" spans="1:18" s="22" customFormat="1" ht="24.75" customHeight="1">
      <c r="A136" s="72" t="s">
        <v>313</v>
      </c>
      <c r="B136" s="48" t="s">
        <v>85</v>
      </c>
      <c r="C136" s="33" t="s">
        <v>132</v>
      </c>
      <c r="D136" s="126" t="s">
        <v>69</v>
      </c>
      <c r="E136" s="127"/>
      <c r="F136" s="127"/>
      <c r="G136" s="128"/>
      <c r="H136" s="34" t="s">
        <v>87</v>
      </c>
      <c r="I136" s="51">
        <v>1938.46</v>
      </c>
      <c r="J136" s="51">
        <v>16.79</v>
      </c>
      <c r="K136" s="91">
        <f t="shared" si="3"/>
        <v>32546.7434</v>
      </c>
      <c r="L136" s="21"/>
      <c r="M136" s="3"/>
      <c r="P136" s="25"/>
      <c r="R136" s="24"/>
    </row>
    <row r="137" spans="1:18" s="22" customFormat="1" ht="26.25" customHeight="1">
      <c r="A137" s="72" t="s">
        <v>314</v>
      </c>
      <c r="B137" s="48" t="s">
        <v>85</v>
      </c>
      <c r="C137" s="33" t="s">
        <v>133</v>
      </c>
      <c r="D137" s="126" t="s">
        <v>82</v>
      </c>
      <c r="E137" s="127"/>
      <c r="F137" s="127"/>
      <c r="G137" s="128"/>
      <c r="H137" s="37" t="s">
        <v>87</v>
      </c>
      <c r="I137" s="51">
        <v>239.32</v>
      </c>
      <c r="J137" s="51">
        <v>18.8</v>
      </c>
      <c r="K137" s="91">
        <f t="shared" si="3"/>
        <v>4499.216</v>
      </c>
      <c r="L137" s="21"/>
      <c r="M137" s="3"/>
      <c r="O137" s="25"/>
      <c r="R137" s="24"/>
    </row>
    <row r="138" spans="1:18" s="22" customFormat="1" ht="13.5" customHeight="1">
      <c r="A138" s="71" t="s">
        <v>288</v>
      </c>
      <c r="B138" s="48"/>
      <c r="C138" s="33"/>
      <c r="D138" s="133" t="s">
        <v>306</v>
      </c>
      <c r="E138" s="134"/>
      <c r="F138" s="134"/>
      <c r="G138" s="135"/>
      <c r="H138" s="34"/>
      <c r="I138" s="51"/>
      <c r="J138" s="51"/>
      <c r="K138" s="123">
        <f>SUM(K139:K151)</f>
        <v>12553.688000000002</v>
      </c>
      <c r="L138" s="21"/>
      <c r="M138" s="3"/>
      <c r="P138" s="25"/>
      <c r="R138" s="24"/>
    </row>
    <row r="139" spans="1:18" s="22" customFormat="1" ht="26.25" customHeight="1">
      <c r="A139" s="72" t="s">
        <v>289</v>
      </c>
      <c r="B139" s="68" t="s">
        <v>85</v>
      </c>
      <c r="C139" s="33" t="s">
        <v>468</v>
      </c>
      <c r="D139" s="126" t="s">
        <v>467</v>
      </c>
      <c r="E139" s="127"/>
      <c r="F139" s="127"/>
      <c r="G139" s="128"/>
      <c r="H139" s="37" t="s">
        <v>6</v>
      </c>
      <c r="I139" s="52">
        <v>5</v>
      </c>
      <c r="J139" s="32">
        <v>241.59</v>
      </c>
      <c r="K139" s="91">
        <f t="shared" si="3"/>
        <v>1207.95</v>
      </c>
      <c r="L139" s="21"/>
      <c r="M139" s="3"/>
      <c r="O139" s="23"/>
      <c r="R139" s="24"/>
    </row>
    <row r="140" spans="1:18" s="22" customFormat="1" ht="26.25" customHeight="1">
      <c r="A140" s="72" t="s">
        <v>290</v>
      </c>
      <c r="B140" s="68" t="s">
        <v>85</v>
      </c>
      <c r="C140" s="33" t="s">
        <v>176</v>
      </c>
      <c r="D140" s="126" t="s">
        <v>175</v>
      </c>
      <c r="E140" s="127"/>
      <c r="F140" s="127"/>
      <c r="G140" s="128"/>
      <c r="H140" s="37" t="s">
        <v>6</v>
      </c>
      <c r="I140" s="52">
        <v>4</v>
      </c>
      <c r="J140" s="32">
        <v>319.36</v>
      </c>
      <c r="K140" s="91">
        <f t="shared" si="3"/>
        <v>1277.44</v>
      </c>
      <c r="L140" s="21"/>
      <c r="M140" s="3"/>
      <c r="O140" s="23"/>
      <c r="R140" s="24"/>
    </row>
    <row r="141" spans="1:18" s="22" customFormat="1" ht="12.75">
      <c r="A141" s="72" t="s">
        <v>429</v>
      </c>
      <c r="B141" s="68" t="s">
        <v>85</v>
      </c>
      <c r="C141" s="78" t="s">
        <v>138</v>
      </c>
      <c r="D141" s="126" t="s">
        <v>74</v>
      </c>
      <c r="E141" s="127"/>
      <c r="F141" s="127"/>
      <c r="G141" s="128"/>
      <c r="H141" s="37" t="s">
        <v>6</v>
      </c>
      <c r="I141" s="51">
        <v>7</v>
      </c>
      <c r="J141" s="32">
        <v>127.1</v>
      </c>
      <c r="K141" s="91">
        <f t="shared" si="3"/>
        <v>889.6999999999999</v>
      </c>
      <c r="L141" s="21"/>
      <c r="M141" s="3"/>
      <c r="O141" s="23"/>
      <c r="R141" s="27"/>
    </row>
    <row r="142" spans="1:18" s="22" customFormat="1" ht="12.75">
      <c r="A142" s="72" t="s">
        <v>430</v>
      </c>
      <c r="B142" s="68" t="s">
        <v>302</v>
      </c>
      <c r="C142" s="78" t="s">
        <v>303</v>
      </c>
      <c r="D142" s="126" t="s">
        <v>301</v>
      </c>
      <c r="E142" s="127"/>
      <c r="F142" s="127"/>
      <c r="G142" s="128"/>
      <c r="H142" s="37" t="s">
        <v>6</v>
      </c>
      <c r="I142" s="51">
        <v>12</v>
      </c>
      <c r="J142" s="51">
        <f>3.96*30.9</f>
        <v>122.36399999999999</v>
      </c>
      <c r="K142" s="91">
        <f aca="true" t="shared" si="4" ref="K142:K151">I142*J142</f>
        <v>1468.368</v>
      </c>
      <c r="L142" s="21"/>
      <c r="M142" s="3"/>
      <c r="O142" s="25"/>
      <c r="R142" s="24"/>
    </row>
    <row r="143" spans="1:18" s="22" customFormat="1" ht="26.25" customHeight="1">
      <c r="A143" s="72" t="s">
        <v>431</v>
      </c>
      <c r="B143" s="48" t="s">
        <v>85</v>
      </c>
      <c r="C143" s="78" t="s">
        <v>126</v>
      </c>
      <c r="D143" s="126" t="s">
        <v>63</v>
      </c>
      <c r="E143" s="127"/>
      <c r="F143" s="127"/>
      <c r="G143" s="128"/>
      <c r="H143" s="37" t="s">
        <v>6</v>
      </c>
      <c r="I143" s="51">
        <v>12</v>
      </c>
      <c r="J143" s="51">
        <v>404.64</v>
      </c>
      <c r="K143" s="91">
        <f t="shared" si="4"/>
        <v>4855.68</v>
      </c>
      <c r="L143" s="21"/>
      <c r="M143" s="3"/>
      <c r="O143" s="25"/>
      <c r="R143" s="24"/>
    </row>
    <row r="144" spans="1:18" s="22" customFormat="1" ht="27" customHeight="1">
      <c r="A144" s="72" t="s">
        <v>432</v>
      </c>
      <c r="B144" s="88" t="s">
        <v>85</v>
      </c>
      <c r="C144" s="33" t="s">
        <v>470</v>
      </c>
      <c r="D144" s="126" t="s">
        <v>469</v>
      </c>
      <c r="E144" s="127"/>
      <c r="F144" s="127"/>
      <c r="G144" s="128"/>
      <c r="H144" s="34" t="s">
        <v>6</v>
      </c>
      <c r="I144" s="51">
        <v>1</v>
      </c>
      <c r="J144" s="51">
        <v>338.38</v>
      </c>
      <c r="K144" s="91">
        <f>I144*J144</f>
        <v>338.38</v>
      </c>
      <c r="L144" s="21"/>
      <c r="M144" s="3"/>
      <c r="O144" s="26"/>
      <c r="P144" s="23"/>
      <c r="R144" s="24"/>
    </row>
    <row r="145" spans="1:18" s="22" customFormat="1" ht="12.75">
      <c r="A145" s="72" t="s">
        <v>433</v>
      </c>
      <c r="B145" s="48" t="s">
        <v>85</v>
      </c>
      <c r="C145" s="33" t="s">
        <v>141</v>
      </c>
      <c r="D145" s="126" t="s">
        <v>78</v>
      </c>
      <c r="E145" s="127"/>
      <c r="F145" s="127"/>
      <c r="G145" s="128"/>
      <c r="H145" s="37" t="s">
        <v>6</v>
      </c>
      <c r="I145" s="52">
        <v>5</v>
      </c>
      <c r="J145" s="32">
        <v>70.57</v>
      </c>
      <c r="K145" s="91">
        <f t="shared" si="4"/>
        <v>352.84999999999997</v>
      </c>
      <c r="L145" s="21"/>
      <c r="M145" s="3"/>
      <c r="O145" s="23"/>
      <c r="R145" s="24"/>
    </row>
    <row r="146" spans="1:18" s="36" customFormat="1" ht="13.5" customHeight="1">
      <c r="A146" s="72" t="s">
        <v>434</v>
      </c>
      <c r="B146" s="48" t="s">
        <v>85</v>
      </c>
      <c r="C146" s="33" t="s">
        <v>142</v>
      </c>
      <c r="D146" s="126" t="s">
        <v>79</v>
      </c>
      <c r="E146" s="127"/>
      <c r="F146" s="127"/>
      <c r="G146" s="128"/>
      <c r="H146" s="38" t="s">
        <v>6</v>
      </c>
      <c r="I146" s="87">
        <v>5</v>
      </c>
      <c r="J146" s="87">
        <v>51.39</v>
      </c>
      <c r="K146" s="91">
        <f t="shared" si="4"/>
        <v>256.95</v>
      </c>
      <c r="L146" s="17"/>
      <c r="M146" s="3"/>
      <c r="P146" s="85"/>
      <c r="R146" s="19"/>
    </row>
    <row r="147" spans="1:18" s="22" customFormat="1" ht="13.5" customHeight="1">
      <c r="A147" s="72" t="s">
        <v>435</v>
      </c>
      <c r="B147" s="48" t="s">
        <v>85</v>
      </c>
      <c r="C147" s="33" t="s">
        <v>143</v>
      </c>
      <c r="D147" s="126" t="s">
        <v>80</v>
      </c>
      <c r="E147" s="127"/>
      <c r="F147" s="127"/>
      <c r="G147" s="128"/>
      <c r="H147" s="34" t="s">
        <v>6</v>
      </c>
      <c r="I147" s="51">
        <v>7</v>
      </c>
      <c r="J147" s="51">
        <v>52.78</v>
      </c>
      <c r="K147" s="91">
        <f t="shared" si="4"/>
        <v>369.46000000000004</v>
      </c>
      <c r="L147" s="21"/>
      <c r="M147" s="3"/>
      <c r="P147" s="25"/>
      <c r="R147" s="24"/>
    </row>
    <row r="148" spans="1:18" s="22" customFormat="1" ht="12.75">
      <c r="A148" s="72" t="s">
        <v>436</v>
      </c>
      <c r="B148" s="48" t="s">
        <v>85</v>
      </c>
      <c r="C148" s="33" t="s">
        <v>144</v>
      </c>
      <c r="D148" s="126" t="s">
        <v>81</v>
      </c>
      <c r="E148" s="127"/>
      <c r="F148" s="127"/>
      <c r="G148" s="128"/>
      <c r="H148" s="34" t="s">
        <v>6</v>
      </c>
      <c r="I148" s="51">
        <v>13</v>
      </c>
      <c r="J148" s="51">
        <v>11.75</v>
      </c>
      <c r="K148" s="91">
        <f t="shared" si="4"/>
        <v>152.75</v>
      </c>
      <c r="L148" s="21"/>
      <c r="M148" s="3"/>
      <c r="P148" s="25"/>
      <c r="R148" s="24"/>
    </row>
    <row r="149" spans="1:18" s="22" customFormat="1" ht="29.25" customHeight="1">
      <c r="A149" s="72" t="s">
        <v>437</v>
      </c>
      <c r="B149" s="48" t="s">
        <v>85</v>
      </c>
      <c r="C149" s="33" t="s">
        <v>472</v>
      </c>
      <c r="D149" s="126" t="s">
        <v>471</v>
      </c>
      <c r="E149" s="127"/>
      <c r="F149" s="127"/>
      <c r="G149" s="128"/>
      <c r="H149" s="34" t="s">
        <v>6</v>
      </c>
      <c r="I149" s="51">
        <v>1</v>
      </c>
      <c r="J149" s="51">
        <v>279.59</v>
      </c>
      <c r="K149" s="91">
        <f t="shared" si="4"/>
        <v>279.59</v>
      </c>
      <c r="L149" s="21"/>
      <c r="M149" s="3"/>
      <c r="P149" s="25"/>
      <c r="R149" s="24"/>
    </row>
    <row r="150" spans="1:18" s="22" customFormat="1" ht="27" customHeight="1">
      <c r="A150" s="72" t="s">
        <v>438</v>
      </c>
      <c r="B150" s="88" t="s">
        <v>85</v>
      </c>
      <c r="C150" s="89" t="s">
        <v>185</v>
      </c>
      <c r="D150" s="126" t="s">
        <v>481</v>
      </c>
      <c r="E150" s="127"/>
      <c r="F150" s="127"/>
      <c r="G150" s="128"/>
      <c r="H150" s="34" t="s">
        <v>87</v>
      </c>
      <c r="I150" s="51">
        <v>1.6</v>
      </c>
      <c r="J150" s="51">
        <v>473.65</v>
      </c>
      <c r="K150" s="91">
        <f t="shared" si="4"/>
        <v>757.84</v>
      </c>
      <c r="L150" s="21"/>
      <c r="M150" s="3"/>
      <c r="O150" s="26"/>
      <c r="P150" s="23"/>
      <c r="R150" s="24"/>
    </row>
    <row r="151" spans="1:18" s="22" customFormat="1" ht="26.25" customHeight="1">
      <c r="A151" s="72" t="s">
        <v>475</v>
      </c>
      <c r="B151" s="68" t="s">
        <v>85</v>
      </c>
      <c r="C151" s="33" t="s">
        <v>473</v>
      </c>
      <c r="D151" s="126" t="s">
        <v>474</v>
      </c>
      <c r="E151" s="127"/>
      <c r="F151" s="127"/>
      <c r="G151" s="128"/>
      <c r="H151" s="37" t="s">
        <v>6</v>
      </c>
      <c r="I151" s="52">
        <v>1</v>
      </c>
      <c r="J151" s="32">
        <v>346.73</v>
      </c>
      <c r="K151" s="91">
        <f t="shared" si="4"/>
        <v>346.73</v>
      </c>
      <c r="L151" s="21"/>
      <c r="M151" s="3"/>
      <c r="O151" s="23"/>
      <c r="R151" s="24"/>
    </row>
    <row r="152" spans="1:18" s="22" customFormat="1" ht="13.5" customHeight="1">
      <c r="A152" s="71" t="s">
        <v>397</v>
      </c>
      <c r="B152" s="68"/>
      <c r="C152" s="78"/>
      <c r="D152" s="133" t="s">
        <v>75</v>
      </c>
      <c r="E152" s="134"/>
      <c r="F152" s="134"/>
      <c r="G152" s="135"/>
      <c r="H152" s="34"/>
      <c r="I152" s="51"/>
      <c r="J152" s="51"/>
      <c r="K152" s="123">
        <f>SUM(K153:K154)</f>
        <v>953.4399999999998</v>
      </c>
      <c r="L152" s="21"/>
      <c r="M152" s="3"/>
      <c r="P152" s="25"/>
      <c r="R152" s="24"/>
    </row>
    <row r="153" spans="1:18" s="22" customFormat="1" ht="12.75">
      <c r="A153" s="72" t="s">
        <v>291</v>
      </c>
      <c r="B153" s="68" t="s">
        <v>85</v>
      </c>
      <c r="C153" s="33" t="s">
        <v>139</v>
      </c>
      <c r="D153" s="126" t="s">
        <v>76</v>
      </c>
      <c r="E153" s="127"/>
      <c r="F153" s="127"/>
      <c r="G153" s="128"/>
      <c r="H153" s="37" t="s">
        <v>6</v>
      </c>
      <c r="I153" s="52">
        <v>4</v>
      </c>
      <c r="J153" s="32">
        <v>89.21</v>
      </c>
      <c r="K153" s="91">
        <f aca="true" t="shared" si="5" ref="K153:K161">I153*J153</f>
        <v>356.84</v>
      </c>
      <c r="L153" s="21"/>
      <c r="M153" s="3"/>
      <c r="O153" s="23"/>
      <c r="R153" s="24"/>
    </row>
    <row r="154" spans="1:18" s="36" customFormat="1" ht="13.5" customHeight="1">
      <c r="A154" s="73" t="s">
        <v>315</v>
      </c>
      <c r="B154" s="80" t="s">
        <v>85</v>
      </c>
      <c r="C154" s="33" t="s">
        <v>140</v>
      </c>
      <c r="D154" s="126" t="s">
        <v>77</v>
      </c>
      <c r="E154" s="127"/>
      <c r="F154" s="127"/>
      <c r="G154" s="128"/>
      <c r="H154" s="82" t="s">
        <v>6</v>
      </c>
      <c r="I154" s="83">
        <v>10</v>
      </c>
      <c r="J154" s="84">
        <v>59.66</v>
      </c>
      <c r="K154" s="91">
        <f t="shared" si="5"/>
        <v>596.5999999999999</v>
      </c>
      <c r="L154" s="17"/>
      <c r="M154" s="3"/>
      <c r="P154" s="35"/>
      <c r="R154" s="19"/>
    </row>
    <row r="155" spans="1:13" s="26" customFormat="1" ht="11.25" customHeight="1">
      <c r="A155" s="75">
        <v>19</v>
      </c>
      <c r="B155" s="50"/>
      <c r="C155" s="34"/>
      <c r="D155" s="147" t="s">
        <v>83</v>
      </c>
      <c r="E155" s="147"/>
      <c r="F155" s="147"/>
      <c r="G155" s="147"/>
      <c r="H155" s="34"/>
      <c r="I155" s="51"/>
      <c r="J155" s="54"/>
      <c r="K155" s="124">
        <f>SUM(K156:K162)</f>
        <v>35707.62</v>
      </c>
      <c r="M155" s="3"/>
    </row>
    <row r="156" spans="1:18" s="22" customFormat="1" ht="29.25" customHeight="1">
      <c r="A156" s="74" t="s">
        <v>439</v>
      </c>
      <c r="B156" s="48" t="s">
        <v>85</v>
      </c>
      <c r="C156" s="33" t="s">
        <v>134</v>
      </c>
      <c r="D156" s="125" t="s">
        <v>70</v>
      </c>
      <c r="E156" s="125"/>
      <c r="F156" s="125"/>
      <c r="G156" s="125"/>
      <c r="H156" s="37" t="s">
        <v>87</v>
      </c>
      <c r="I156" s="51">
        <v>230</v>
      </c>
      <c r="J156" s="51">
        <v>58.03</v>
      </c>
      <c r="K156" s="87">
        <f t="shared" si="5"/>
        <v>13346.9</v>
      </c>
      <c r="L156" s="21"/>
      <c r="M156" s="3"/>
      <c r="O156" s="25"/>
      <c r="R156" s="24"/>
    </row>
    <row r="157" spans="1:18" s="22" customFormat="1" ht="24.75" customHeight="1">
      <c r="A157" s="74" t="s">
        <v>440</v>
      </c>
      <c r="B157" s="48" t="s">
        <v>85</v>
      </c>
      <c r="C157" s="33" t="s">
        <v>135</v>
      </c>
      <c r="D157" s="125" t="s">
        <v>71</v>
      </c>
      <c r="E157" s="125"/>
      <c r="F157" s="125"/>
      <c r="G157" s="125"/>
      <c r="H157" s="37" t="s">
        <v>5</v>
      </c>
      <c r="I157" s="51">
        <v>150</v>
      </c>
      <c r="J157" s="51">
        <v>59.68</v>
      </c>
      <c r="K157" s="87">
        <f t="shared" si="5"/>
        <v>8952</v>
      </c>
      <c r="L157" s="21"/>
      <c r="M157" s="3"/>
      <c r="O157" s="25"/>
      <c r="R157" s="24"/>
    </row>
    <row r="158" spans="1:18" s="22" customFormat="1" ht="24.75" customHeight="1">
      <c r="A158" s="74" t="s">
        <v>441</v>
      </c>
      <c r="B158" s="49" t="s">
        <v>85</v>
      </c>
      <c r="C158" s="78" t="s">
        <v>136</v>
      </c>
      <c r="D158" s="125" t="s">
        <v>72</v>
      </c>
      <c r="E158" s="125"/>
      <c r="F158" s="125"/>
      <c r="G158" s="125"/>
      <c r="H158" s="37" t="s">
        <v>5</v>
      </c>
      <c r="I158" s="51">
        <v>16</v>
      </c>
      <c r="J158" s="51">
        <v>171.03</v>
      </c>
      <c r="K158" s="87">
        <f t="shared" si="5"/>
        <v>2736.48</v>
      </c>
      <c r="L158" s="21"/>
      <c r="M158" s="3"/>
      <c r="O158" s="25"/>
      <c r="R158" s="24"/>
    </row>
    <row r="159" spans="1:18" s="36" customFormat="1" ht="12.75">
      <c r="A159" s="74" t="s">
        <v>442</v>
      </c>
      <c r="B159" s="80" t="s">
        <v>85</v>
      </c>
      <c r="C159" s="38">
        <v>200326</v>
      </c>
      <c r="D159" s="125" t="s">
        <v>190</v>
      </c>
      <c r="E159" s="125"/>
      <c r="F159" s="125"/>
      <c r="G159" s="125"/>
      <c r="H159" s="38" t="s">
        <v>87</v>
      </c>
      <c r="I159" s="87">
        <v>500</v>
      </c>
      <c r="J159" s="87">
        <v>15.16</v>
      </c>
      <c r="K159" s="87">
        <f t="shared" si="5"/>
        <v>7580</v>
      </c>
      <c r="L159" s="17"/>
      <c r="M159" s="3"/>
      <c r="P159" s="35"/>
      <c r="R159" s="19"/>
    </row>
    <row r="160" spans="1:13" s="26" customFormat="1" ht="25.5" customHeight="1">
      <c r="A160" s="74" t="s">
        <v>443</v>
      </c>
      <c r="B160" s="50" t="s">
        <v>85</v>
      </c>
      <c r="C160" s="34">
        <v>200576</v>
      </c>
      <c r="D160" s="129" t="s">
        <v>191</v>
      </c>
      <c r="E160" s="129"/>
      <c r="F160" s="129"/>
      <c r="G160" s="129"/>
      <c r="H160" s="34" t="s">
        <v>6</v>
      </c>
      <c r="I160" s="51">
        <v>1</v>
      </c>
      <c r="J160" s="55">
        <v>831.03</v>
      </c>
      <c r="K160" s="91">
        <f t="shared" si="5"/>
        <v>831.03</v>
      </c>
      <c r="L160" s="44"/>
      <c r="M160" s="3"/>
    </row>
    <row r="161" spans="1:13" s="26" customFormat="1" ht="12.75">
      <c r="A161" s="74" t="s">
        <v>444</v>
      </c>
      <c r="B161" s="50" t="s">
        <v>85</v>
      </c>
      <c r="C161" s="34">
        <v>200402</v>
      </c>
      <c r="D161" s="129" t="s">
        <v>192</v>
      </c>
      <c r="E161" s="129"/>
      <c r="F161" s="129"/>
      <c r="G161" s="129"/>
      <c r="H161" s="34" t="s">
        <v>87</v>
      </c>
      <c r="I161" s="51">
        <v>950</v>
      </c>
      <c r="J161" s="55">
        <v>0.85</v>
      </c>
      <c r="K161" s="91">
        <f t="shared" si="5"/>
        <v>807.5</v>
      </c>
      <c r="L161" s="44"/>
      <c r="M161" s="3"/>
    </row>
    <row r="162" spans="1:18" s="22" customFormat="1" ht="37.5" customHeight="1">
      <c r="A162" s="74" t="s">
        <v>478</v>
      </c>
      <c r="B162" s="48" t="s">
        <v>85</v>
      </c>
      <c r="C162" s="33" t="s">
        <v>476</v>
      </c>
      <c r="D162" s="125" t="s">
        <v>477</v>
      </c>
      <c r="E162" s="125"/>
      <c r="F162" s="125"/>
      <c r="G162" s="125"/>
      <c r="H162" s="37" t="s">
        <v>6</v>
      </c>
      <c r="I162" s="51">
        <v>1</v>
      </c>
      <c r="J162" s="51">
        <v>1453.71</v>
      </c>
      <c r="K162" s="87">
        <f>I162*J162</f>
        <v>1453.71</v>
      </c>
      <c r="L162" s="21"/>
      <c r="M162" s="3"/>
      <c r="O162" s="25"/>
      <c r="R162" s="24"/>
    </row>
    <row r="163" spans="1:13" s="26" customFormat="1" ht="11.25" customHeight="1">
      <c r="A163" s="75"/>
      <c r="B163" s="50"/>
      <c r="C163" s="34"/>
      <c r="D163" s="151"/>
      <c r="E163" s="152"/>
      <c r="F163" s="152"/>
      <c r="G163" s="153"/>
      <c r="H163" s="34"/>
      <c r="I163" s="51"/>
      <c r="J163" s="54"/>
      <c r="K163" s="56"/>
      <c r="M163" s="3"/>
    </row>
    <row r="164" spans="1:12" s="45" customFormat="1" ht="19.5" customHeight="1" thickBot="1">
      <c r="A164" s="76"/>
      <c r="B164" s="47"/>
      <c r="C164" s="47"/>
      <c r="D164" s="150" t="s">
        <v>1</v>
      </c>
      <c r="E164" s="150"/>
      <c r="F164" s="150"/>
      <c r="G164" s="150"/>
      <c r="H164" s="47"/>
      <c r="I164" s="57"/>
      <c r="J164" s="58"/>
      <c r="K164" s="77">
        <f>K8+K10+K13+K16+K35+K38+K43+K47+K49+K55+K64+K72+K106+K115+K123+K130+K138+K152+K155</f>
        <v>646576.5201659999</v>
      </c>
      <c r="L164" s="46"/>
    </row>
    <row r="165" spans="1:12" s="45" customFormat="1" ht="12.75">
      <c r="A165" s="59"/>
      <c r="B165" s="40"/>
      <c r="C165" s="40"/>
      <c r="D165" s="60"/>
      <c r="E165" s="59"/>
      <c r="F165" s="59"/>
      <c r="G165" s="59"/>
      <c r="H165" s="40"/>
      <c r="I165" s="61"/>
      <c r="J165" s="62"/>
      <c r="K165" s="63"/>
      <c r="L165" s="46"/>
    </row>
    <row r="166" spans="1:12" s="45" customFormat="1" ht="12.75">
      <c r="A166" s="59"/>
      <c r="B166" s="40"/>
      <c r="C166" s="40"/>
      <c r="D166" s="31"/>
      <c r="E166" s="59"/>
      <c r="F166" s="59"/>
      <c r="G166" s="59"/>
      <c r="H166" s="40"/>
      <c r="I166" s="61"/>
      <c r="J166" s="62"/>
      <c r="K166" s="63"/>
      <c r="L166" s="46"/>
    </row>
    <row r="167" spans="1:12" s="45" customFormat="1" ht="12.75">
      <c r="A167" s="59"/>
      <c r="B167" s="40"/>
      <c r="C167" s="40"/>
      <c r="D167" s="60"/>
      <c r="E167" s="59"/>
      <c r="F167" s="59"/>
      <c r="G167" s="59"/>
      <c r="H167" s="40"/>
      <c r="I167" s="61"/>
      <c r="J167" s="62"/>
      <c r="K167" s="63"/>
      <c r="L167" s="46"/>
    </row>
    <row r="168" spans="1:12" s="45" customFormat="1" ht="12.75">
      <c r="A168" s="59"/>
      <c r="B168" s="40"/>
      <c r="C168" s="40"/>
      <c r="D168" s="60" t="s">
        <v>29</v>
      </c>
      <c r="E168" s="59"/>
      <c r="F168" s="59"/>
      <c r="G168" s="59"/>
      <c r="H168" s="40"/>
      <c r="I168" s="61"/>
      <c r="J168" s="62"/>
      <c r="K168" s="63"/>
      <c r="L168" s="46"/>
    </row>
    <row r="169" spans="1:12" s="45" customFormat="1" ht="12.75">
      <c r="A169" s="59"/>
      <c r="B169" s="40"/>
      <c r="C169" s="40"/>
      <c r="D169" s="60"/>
      <c r="E169" s="59"/>
      <c r="F169" s="59"/>
      <c r="G169" s="59"/>
      <c r="H169" s="40"/>
      <c r="I169" s="61"/>
      <c r="J169" s="62"/>
      <c r="K169" s="63"/>
      <c r="L169" s="46"/>
    </row>
    <row r="170" spans="1:12" s="45" customFormat="1" ht="12.75">
      <c r="A170" s="59"/>
      <c r="B170" s="40"/>
      <c r="C170" s="40"/>
      <c r="D170" s="148"/>
      <c r="E170" s="149"/>
      <c r="F170" s="149"/>
      <c r="G170" s="149"/>
      <c r="H170" s="40"/>
      <c r="I170" s="70"/>
      <c r="J170" s="62"/>
      <c r="K170" s="69"/>
      <c r="L170" s="46"/>
    </row>
    <row r="171" spans="1:12" s="45" customFormat="1" ht="12.75">
      <c r="A171" s="59"/>
      <c r="B171" s="40"/>
      <c r="C171" s="40"/>
      <c r="D171" s="60"/>
      <c r="E171" s="59"/>
      <c r="F171" s="59"/>
      <c r="G171" s="59"/>
      <c r="H171" s="40"/>
      <c r="I171" s="61"/>
      <c r="J171" s="62"/>
      <c r="K171" s="63"/>
      <c r="L171" s="46"/>
    </row>
    <row r="172" spans="1:12" s="45" customFormat="1" ht="12.75">
      <c r="A172" s="59"/>
      <c r="B172" s="40"/>
      <c r="C172" s="40"/>
      <c r="D172" s="60"/>
      <c r="E172" s="59"/>
      <c r="F172" s="59"/>
      <c r="G172" s="59"/>
      <c r="H172" s="40"/>
      <c r="I172" s="61"/>
      <c r="J172" s="62"/>
      <c r="K172" s="63"/>
      <c r="L172" s="46"/>
    </row>
    <row r="173" spans="1:12" s="45" customFormat="1" ht="12.75">
      <c r="A173" s="59"/>
      <c r="B173" s="40"/>
      <c r="C173" s="40"/>
      <c r="D173" s="163"/>
      <c r="E173" s="163"/>
      <c r="F173" s="163"/>
      <c r="G173" s="163"/>
      <c r="H173" s="40"/>
      <c r="I173" s="70"/>
      <c r="J173" s="62"/>
      <c r="K173" s="69"/>
      <c r="L173" s="46"/>
    </row>
    <row r="174" spans="1:12" s="45" customFormat="1" ht="12.75">
      <c r="A174" s="59"/>
      <c r="B174" s="40"/>
      <c r="C174" s="40"/>
      <c r="D174" s="60"/>
      <c r="E174" s="59"/>
      <c r="F174" s="59"/>
      <c r="G174" s="59"/>
      <c r="H174" s="40"/>
      <c r="I174" s="61"/>
      <c r="J174" s="62"/>
      <c r="K174" s="63"/>
      <c r="L174" s="46"/>
    </row>
    <row r="175" spans="1:12" s="45" customFormat="1" ht="12.75">
      <c r="A175" s="59"/>
      <c r="B175" s="40"/>
      <c r="C175" s="40"/>
      <c r="D175" s="60"/>
      <c r="E175" s="59"/>
      <c r="F175" s="59"/>
      <c r="G175" s="59"/>
      <c r="H175" s="40"/>
      <c r="I175" s="61"/>
      <c r="J175" s="62"/>
      <c r="K175" s="63"/>
      <c r="L175" s="46"/>
    </row>
    <row r="176" spans="1:12" s="45" customFormat="1" ht="12.75">
      <c r="A176" s="59"/>
      <c r="B176" s="40"/>
      <c r="C176" s="40"/>
      <c r="D176" s="60"/>
      <c r="E176" s="59"/>
      <c r="F176" s="59"/>
      <c r="G176" s="59"/>
      <c r="H176" s="40"/>
      <c r="I176" s="61"/>
      <c r="J176" s="62"/>
      <c r="K176" s="63"/>
      <c r="L176" s="46"/>
    </row>
    <row r="177" spans="1:12" s="45" customFormat="1" ht="12.75">
      <c r="A177" s="59"/>
      <c r="B177" s="40"/>
      <c r="C177" s="40"/>
      <c r="D177" s="60"/>
      <c r="E177" s="59"/>
      <c r="F177" s="59"/>
      <c r="G177" s="59"/>
      <c r="H177" s="40"/>
      <c r="I177" s="61"/>
      <c r="J177" s="62"/>
      <c r="K177" s="63"/>
      <c r="L177" s="46"/>
    </row>
    <row r="178" spans="1:12" s="45" customFormat="1" ht="12.75">
      <c r="A178" s="59"/>
      <c r="B178" s="40"/>
      <c r="C178" s="40"/>
      <c r="D178" s="60"/>
      <c r="E178" s="59"/>
      <c r="F178" s="59"/>
      <c r="G178" s="59"/>
      <c r="H178" s="40"/>
      <c r="I178" s="61"/>
      <c r="J178" s="62"/>
      <c r="K178" s="63"/>
      <c r="L178" s="46"/>
    </row>
    <row r="179" spans="1:12" s="45" customFormat="1" ht="12.75">
      <c r="A179" s="59"/>
      <c r="B179" s="40"/>
      <c r="C179" s="40"/>
      <c r="D179" s="60"/>
      <c r="E179" s="59"/>
      <c r="F179" s="59"/>
      <c r="G179" s="59"/>
      <c r="H179" s="40"/>
      <c r="I179" s="61"/>
      <c r="J179" s="62"/>
      <c r="K179" s="63"/>
      <c r="L179" s="46"/>
    </row>
    <row r="180" spans="1:12" s="45" customFormat="1" ht="12.75">
      <c r="A180" s="59"/>
      <c r="B180" s="40"/>
      <c r="C180" s="40"/>
      <c r="D180" s="60"/>
      <c r="E180" s="59"/>
      <c r="F180" s="59"/>
      <c r="G180" s="59"/>
      <c r="H180" s="40"/>
      <c r="I180" s="61"/>
      <c r="J180" s="62"/>
      <c r="K180" s="63"/>
      <c r="L180" s="46"/>
    </row>
    <row r="181" spans="1:12" s="45" customFormat="1" ht="12.75">
      <c r="A181" s="59"/>
      <c r="B181" s="40"/>
      <c r="C181" s="40"/>
      <c r="D181" s="60"/>
      <c r="E181" s="59"/>
      <c r="F181" s="59"/>
      <c r="G181" s="59"/>
      <c r="H181" s="40"/>
      <c r="I181" s="61"/>
      <c r="J181" s="62"/>
      <c r="K181" s="63"/>
      <c r="L181" s="46"/>
    </row>
    <row r="182" spans="1:12" s="45" customFormat="1" ht="12.75">
      <c r="A182" s="59"/>
      <c r="B182" s="40"/>
      <c r="C182" s="40"/>
      <c r="D182" s="60"/>
      <c r="E182" s="59"/>
      <c r="F182" s="59"/>
      <c r="G182" s="59"/>
      <c r="H182" s="40"/>
      <c r="I182" s="61"/>
      <c r="J182" s="62"/>
      <c r="K182" s="63"/>
      <c r="L182" s="46"/>
    </row>
    <row r="183" spans="1:12" s="45" customFormat="1" ht="12.75">
      <c r="A183" s="59"/>
      <c r="B183" s="40"/>
      <c r="C183" s="40"/>
      <c r="D183" s="60"/>
      <c r="E183" s="59"/>
      <c r="F183" s="59"/>
      <c r="G183" s="59"/>
      <c r="H183" s="40"/>
      <c r="I183" s="61"/>
      <c r="J183" s="62"/>
      <c r="K183" s="63"/>
      <c r="L183" s="46"/>
    </row>
    <row r="184" spans="1:12" s="45" customFormat="1" ht="12.75">
      <c r="A184" s="59"/>
      <c r="B184" s="40"/>
      <c r="C184" s="40"/>
      <c r="D184" s="60"/>
      <c r="E184" s="59"/>
      <c r="F184" s="59"/>
      <c r="G184" s="59"/>
      <c r="H184" s="40"/>
      <c r="I184" s="61"/>
      <c r="J184" s="62"/>
      <c r="K184" s="63"/>
      <c r="L184" s="46"/>
    </row>
    <row r="185" spans="1:12" s="45" customFormat="1" ht="12.75">
      <c r="A185" s="59"/>
      <c r="B185" s="40"/>
      <c r="C185" s="40"/>
      <c r="D185" s="60"/>
      <c r="E185" s="59"/>
      <c r="F185" s="59"/>
      <c r="G185" s="59"/>
      <c r="H185" s="40"/>
      <c r="I185" s="61"/>
      <c r="J185" s="62"/>
      <c r="K185" s="63"/>
      <c r="L185" s="46"/>
    </row>
    <row r="186" spans="1:12" s="45" customFormat="1" ht="12.75">
      <c r="A186" s="59"/>
      <c r="B186" s="40"/>
      <c r="C186" s="40"/>
      <c r="D186" s="60"/>
      <c r="E186" s="59"/>
      <c r="F186" s="59"/>
      <c r="G186" s="59"/>
      <c r="H186" s="40"/>
      <c r="I186" s="61"/>
      <c r="J186" s="62"/>
      <c r="K186" s="63"/>
      <c r="L186" s="46"/>
    </row>
    <row r="187" spans="1:12" s="45" customFormat="1" ht="12.75">
      <c r="A187" s="59"/>
      <c r="B187" s="40"/>
      <c r="C187" s="40"/>
      <c r="D187" s="60"/>
      <c r="E187" s="59"/>
      <c r="F187" s="59"/>
      <c r="G187" s="59"/>
      <c r="H187" s="40"/>
      <c r="I187" s="61"/>
      <c r="J187" s="62"/>
      <c r="K187" s="63"/>
      <c r="L187" s="46"/>
    </row>
    <row r="188" spans="1:12" s="45" customFormat="1" ht="12.75">
      <c r="A188" s="59"/>
      <c r="B188" s="40"/>
      <c r="C188" s="40"/>
      <c r="D188" s="60"/>
      <c r="E188" s="59"/>
      <c r="F188" s="59"/>
      <c r="G188" s="59"/>
      <c r="H188" s="40"/>
      <c r="I188" s="61"/>
      <c r="J188" s="62"/>
      <c r="K188" s="63"/>
      <c r="L188" s="46"/>
    </row>
    <row r="189" spans="1:12" s="45" customFormat="1" ht="12.75">
      <c r="A189" s="59"/>
      <c r="B189" s="40"/>
      <c r="C189" s="40"/>
      <c r="D189" s="60"/>
      <c r="E189" s="59"/>
      <c r="F189" s="59"/>
      <c r="G189" s="59"/>
      <c r="H189" s="40"/>
      <c r="I189" s="61"/>
      <c r="J189" s="62"/>
      <c r="K189" s="63"/>
      <c r="L189" s="46"/>
    </row>
    <row r="190" spans="1:12" s="45" customFormat="1" ht="12.75">
      <c r="A190" s="59"/>
      <c r="B190" s="40"/>
      <c r="C190" s="40"/>
      <c r="D190" s="60"/>
      <c r="E190" s="59"/>
      <c r="F190" s="59"/>
      <c r="G190" s="59"/>
      <c r="H190" s="40"/>
      <c r="I190" s="61"/>
      <c r="J190" s="62"/>
      <c r="K190" s="63"/>
      <c r="L190" s="46"/>
    </row>
    <row r="191" spans="1:12" s="45" customFormat="1" ht="12.75">
      <c r="A191" s="59"/>
      <c r="B191" s="40"/>
      <c r="C191" s="40"/>
      <c r="D191" s="60"/>
      <c r="E191" s="59"/>
      <c r="F191" s="59"/>
      <c r="G191" s="59"/>
      <c r="H191" s="40"/>
      <c r="I191" s="61"/>
      <c r="J191" s="62"/>
      <c r="K191" s="63"/>
      <c r="L191" s="46"/>
    </row>
    <row r="192" spans="1:12" s="45" customFormat="1" ht="12.75">
      <c r="A192" s="59"/>
      <c r="B192" s="40"/>
      <c r="C192" s="40"/>
      <c r="D192" s="60"/>
      <c r="E192" s="59"/>
      <c r="F192" s="59"/>
      <c r="G192" s="59"/>
      <c r="H192" s="40"/>
      <c r="I192" s="61"/>
      <c r="J192" s="62"/>
      <c r="K192" s="63"/>
      <c r="L192" s="46"/>
    </row>
    <row r="193" spans="1:12" s="45" customFormat="1" ht="12.75">
      <c r="A193" s="59"/>
      <c r="B193" s="40"/>
      <c r="C193" s="40"/>
      <c r="D193" s="60"/>
      <c r="E193" s="59"/>
      <c r="F193" s="59"/>
      <c r="G193" s="59"/>
      <c r="H193" s="40"/>
      <c r="I193" s="61"/>
      <c r="J193" s="62"/>
      <c r="K193" s="63"/>
      <c r="L193" s="46"/>
    </row>
    <row r="194" spans="1:12" s="45" customFormat="1" ht="12.75">
      <c r="A194" s="59"/>
      <c r="B194" s="40"/>
      <c r="C194" s="40"/>
      <c r="D194" s="60"/>
      <c r="E194" s="59"/>
      <c r="F194" s="59"/>
      <c r="G194" s="59"/>
      <c r="H194" s="40"/>
      <c r="I194" s="61"/>
      <c r="J194" s="62"/>
      <c r="K194" s="63"/>
      <c r="L194" s="46"/>
    </row>
    <row r="195" spans="1:12" s="45" customFormat="1" ht="12.75">
      <c r="A195" s="59"/>
      <c r="B195" s="40"/>
      <c r="C195" s="40"/>
      <c r="D195" s="60"/>
      <c r="E195" s="59"/>
      <c r="F195" s="59"/>
      <c r="G195" s="59"/>
      <c r="H195" s="40"/>
      <c r="I195" s="61"/>
      <c r="J195" s="62"/>
      <c r="K195" s="63"/>
      <c r="L195" s="46"/>
    </row>
    <row r="196" spans="1:12" s="45" customFormat="1" ht="12.75">
      <c r="A196" s="59"/>
      <c r="B196" s="40"/>
      <c r="C196" s="40"/>
      <c r="D196" s="60"/>
      <c r="E196" s="59"/>
      <c r="F196" s="59"/>
      <c r="G196" s="59"/>
      <c r="H196" s="40"/>
      <c r="I196" s="61"/>
      <c r="J196" s="62"/>
      <c r="K196" s="63"/>
      <c r="L196" s="46"/>
    </row>
    <row r="197" spans="1:12" s="45" customFormat="1" ht="12.75">
      <c r="A197" s="59"/>
      <c r="B197" s="40"/>
      <c r="C197" s="40"/>
      <c r="D197" s="60"/>
      <c r="E197" s="59"/>
      <c r="F197" s="59"/>
      <c r="G197" s="59"/>
      <c r="H197" s="40"/>
      <c r="I197" s="61"/>
      <c r="J197" s="62"/>
      <c r="K197" s="63"/>
      <c r="L197" s="46"/>
    </row>
    <row r="198" spans="1:12" s="45" customFormat="1" ht="12.75">
      <c r="A198" s="59"/>
      <c r="B198" s="40"/>
      <c r="C198" s="40"/>
      <c r="D198" s="60"/>
      <c r="E198" s="59"/>
      <c r="F198" s="59"/>
      <c r="G198" s="59"/>
      <c r="H198" s="40"/>
      <c r="I198" s="61"/>
      <c r="J198" s="62"/>
      <c r="K198" s="63"/>
      <c r="L198" s="46"/>
    </row>
    <row r="199" spans="1:12" s="45" customFormat="1" ht="12.75">
      <c r="A199" s="59"/>
      <c r="B199" s="40"/>
      <c r="C199" s="40"/>
      <c r="D199" s="60"/>
      <c r="E199" s="59"/>
      <c r="F199" s="59"/>
      <c r="G199" s="59"/>
      <c r="H199" s="40"/>
      <c r="I199" s="61"/>
      <c r="J199" s="62"/>
      <c r="K199" s="63"/>
      <c r="L199" s="46"/>
    </row>
    <row r="200" spans="1:12" s="45" customFormat="1" ht="12.75">
      <c r="A200" s="59"/>
      <c r="B200" s="40"/>
      <c r="C200" s="40"/>
      <c r="D200" s="60"/>
      <c r="E200" s="59"/>
      <c r="F200" s="59"/>
      <c r="G200" s="59"/>
      <c r="H200" s="40"/>
      <c r="I200" s="61"/>
      <c r="J200" s="62"/>
      <c r="K200" s="63"/>
      <c r="L200" s="46"/>
    </row>
    <row r="201" spans="1:12" s="45" customFormat="1" ht="12.75">
      <c r="A201" s="59"/>
      <c r="B201" s="40"/>
      <c r="C201" s="40"/>
      <c r="D201" s="60"/>
      <c r="E201" s="59"/>
      <c r="F201" s="59"/>
      <c r="G201" s="59"/>
      <c r="H201" s="40"/>
      <c r="I201" s="61"/>
      <c r="J201" s="62"/>
      <c r="K201" s="63"/>
      <c r="L201" s="46"/>
    </row>
    <row r="202" spans="1:12" s="45" customFormat="1" ht="12.75">
      <c r="A202" s="59"/>
      <c r="B202" s="40"/>
      <c r="C202" s="40"/>
      <c r="D202" s="60"/>
      <c r="E202" s="59"/>
      <c r="F202" s="59"/>
      <c r="G202" s="59"/>
      <c r="H202" s="40"/>
      <c r="I202" s="61"/>
      <c r="J202" s="62"/>
      <c r="K202" s="63"/>
      <c r="L202" s="46"/>
    </row>
    <row r="203" spans="1:12" s="45" customFormat="1" ht="12.75">
      <c r="A203" s="59"/>
      <c r="B203" s="40"/>
      <c r="C203" s="40"/>
      <c r="D203" s="60"/>
      <c r="E203" s="59"/>
      <c r="F203" s="59"/>
      <c r="G203" s="59"/>
      <c r="H203" s="40"/>
      <c r="I203" s="61"/>
      <c r="J203" s="62"/>
      <c r="K203" s="63"/>
      <c r="L203" s="46"/>
    </row>
    <row r="204" spans="1:12" s="45" customFormat="1" ht="12.75">
      <c r="A204" s="59"/>
      <c r="B204" s="40"/>
      <c r="C204" s="40"/>
      <c r="D204" s="60"/>
      <c r="E204" s="59"/>
      <c r="F204" s="59"/>
      <c r="G204" s="59"/>
      <c r="H204" s="40"/>
      <c r="I204" s="61"/>
      <c r="J204" s="62"/>
      <c r="K204" s="63"/>
      <c r="L204" s="46"/>
    </row>
    <row r="205" spans="1:12" s="45" customFormat="1" ht="12.75">
      <c r="A205" s="59"/>
      <c r="B205" s="40"/>
      <c r="C205" s="40"/>
      <c r="D205" s="60"/>
      <c r="E205" s="59"/>
      <c r="F205" s="59"/>
      <c r="G205" s="59"/>
      <c r="H205" s="40"/>
      <c r="I205" s="61"/>
      <c r="J205" s="62"/>
      <c r="K205" s="63"/>
      <c r="L205" s="46"/>
    </row>
    <row r="206" spans="1:12" s="45" customFormat="1" ht="12.75">
      <c r="A206" s="59"/>
      <c r="B206" s="40"/>
      <c r="C206" s="40"/>
      <c r="D206" s="60"/>
      <c r="E206" s="59"/>
      <c r="F206" s="59"/>
      <c r="G206" s="59"/>
      <c r="H206" s="40"/>
      <c r="I206" s="61"/>
      <c r="J206" s="62"/>
      <c r="K206" s="63"/>
      <c r="L206" s="46"/>
    </row>
    <row r="207" spans="1:12" s="45" customFormat="1" ht="12.75">
      <c r="A207" s="59"/>
      <c r="B207" s="40"/>
      <c r="C207" s="40"/>
      <c r="D207" s="60"/>
      <c r="E207" s="59"/>
      <c r="F207" s="59"/>
      <c r="G207" s="59"/>
      <c r="H207" s="40"/>
      <c r="I207" s="61"/>
      <c r="J207" s="62"/>
      <c r="K207" s="63"/>
      <c r="L207" s="46"/>
    </row>
    <row r="208" spans="1:12" s="45" customFormat="1" ht="12.75">
      <c r="A208" s="59"/>
      <c r="B208" s="40"/>
      <c r="C208" s="40"/>
      <c r="D208" s="60"/>
      <c r="E208" s="59"/>
      <c r="F208" s="59"/>
      <c r="G208" s="59"/>
      <c r="H208" s="40"/>
      <c r="I208" s="61"/>
      <c r="J208" s="62"/>
      <c r="K208" s="63"/>
      <c r="L208" s="46"/>
    </row>
    <row r="209" spans="1:12" s="45" customFormat="1" ht="12.75">
      <c r="A209" s="59"/>
      <c r="B209" s="40"/>
      <c r="C209" s="40"/>
      <c r="D209" s="60"/>
      <c r="E209" s="59"/>
      <c r="F209" s="59"/>
      <c r="G209" s="59"/>
      <c r="H209" s="40"/>
      <c r="I209" s="61"/>
      <c r="J209" s="62"/>
      <c r="K209" s="63"/>
      <c r="L209" s="46"/>
    </row>
    <row r="210" spans="1:12" s="45" customFormat="1" ht="12.75">
      <c r="A210" s="59"/>
      <c r="B210" s="40"/>
      <c r="C210" s="40"/>
      <c r="D210" s="60"/>
      <c r="E210" s="59"/>
      <c r="F210" s="59"/>
      <c r="G210" s="59"/>
      <c r="H210" s="40"/>
      <c r="I210" s="61"/>
      <c r="J210" s="62"/>
      <c r="K210" s="63"/>
      <c r="L210" s="46"/>
    </row>
    <row r="211" spans="1:12" s="45" customFormat="1" ht="12.75">
      <c r="A211" s="59"/>
      <c r="B211" s="40"/>
      <c r="C211" s="40"/>
      <c r="D211" s="60"/>
      <c r="E211" s="59"/>
      <c r="F211" s="59"/>
      <c r="G211" s="59"/>
      <c r="H211" s="40"/>
      <c r="I211" s="61"/>
      <c r="J211" s="62"/>
      <c r="K211" s="63"/>
      <c r="L211" s="46"/>
    </row>
    <row r="212" spans="1:12" s="45" customFormat="1" ht="12.75">
      <c r="A212" s="59"/>
      <c r="B212" s="40"/>
      <c r="C212" s="40"/>
      <c r="D212" s="60"/>
      <c r="E212" s="59"/>
      <c r="F212" s="59"/>
      <c r="G212" s="59"/>
      <c r="H212" s="40"/>
      <c r="I212" s="61"/>
      <c r="J212" s="62"/>
      <c r="K212" s="63"/>
      <c r="L212" s="46"/>
    </row>
    <row r="213" spans="1:12" s="45" customFormat="1" ht="12.75">
      <c r="A213" s="59"/>
      <c r="B213" s="40"/>
      <c r="C213" s="40"/>
      <c r="D213" s="60"/>
      <c r="E213" s="59"/>
      <c r="F213" s="59"/>
      <c r="G213" s="59"/>
      <c r="H213" s="40"/>
      <c r="I213" s="61"/>
      <c r="J213" s="62"/>
      <c r="K213" s="63"/>
      <c r="L213" s="46"/>
    </row>
    <row r="214" spans="1:12" s="45" customFormat="1" ht="12.75">
      <c r="A214" s="59"/>
      <c r="B214" s="40"/>
      <c r="C214" s="40"/>
      <c r="D214" s="60"/>
      <c r="E214" s="59"/>
      <c r="F214" s="59"/>
      <c r="G214" s="59"/>
      <c r="H214" s="40"/>
      <c r="I214" s="61"/>
      <c r="J214" s="62"/>
      <c r="K214" s="63"/>
      <c r="L214" s="46"/>
    </row>
    <row r="215" spans="1:12" s="45" customFormat="1" ht="12.75">
      <c r="A215" s="59"/>
      <c r="B215" s="40"/>
      <c r="C215" s="40"/>
      <c r="D215" s="60"/>
      <c r="E215" s="59"/>
      <c r="F215" s="59"/>
      <c r="G215" s="59"/>
      <c r="H215" s="40"/>
      <c r="I215" s="61"/>
      <c r="J215" s="62"/>
      <c r="K215" s="63"/>
      <c r="L215" s="46"/>
    </row>
    <row r="216" spans="1:12" s="45" customFormat="1" ht="12.75">
      <c r="A216" s="59"/>
      <c r="B216" s="40"/>
      <c r="C216" s="40"/>
      <c r="D216" s="60"/>
      <c r="E216" s="59"/>
      <c r="F216" s="59"/>
      <c r="G216" s="59"/>
      <c r="H216" s="40"/>
      <c r="I216" s="61"/>
      <c r="J216" s="62"/>
      <c r="K216" s="63"/>
      <c r="L216" s="46"/>
    </row>
    <row r="217" spans="1:12" s="45" customFormat="1" ht="12.75">
      <c r="A217" s="59"/>
      <c r="B217" s="40"/>
      <c r="C217" s="40"/>
      <c r="D217" s="60"/>
      <c r="E217" s="59"/>
      <c r="F217" s="59"/>
      <c r="G217" s="59"/>
      <c r="H217" s="40"/>
      <c r="I217" s="61"/>
      <c r="J217" s="62"/>
      <c r="K217" s="63"/>
      <c r="L217" s="46"/>
    </row>
    <row r="218" spans="1:12" s="45" customFormat="1" ht="12.75">
      <c r="A218" s="59"/>
      <c r="B218" s="40"/>
      <c r="C218" s="40"/>
      <c r="D218" s="60"/>
      <c r="E218" s="59"/>
      <c r="F218" s="59"/>
      <c r="G218" s="59"/>
      <c r="H218" s="40"/>
      <c r="I218" s="61"/>
      <c r="J218" s="62"/>
      <c r="K218" s="63"/>
      <c r="L218" s="46"/>
    </row>
    <row r="219" spans="1:12" s="45" customFormat="1" ht="12.75">
      <c r="A219" s="59"/>
      <c r="B219" s="40"/>
      <c r="C219" s="40"/>
      <c r="D219" s="60"/>
      <c r="E219" s="59"/>
      <c r="F219" s="59"/>
      <c r="G219" s="59"/>
      <c r="H219" s="40"/>
      <c r="I219" s="61"/>
      <c r="J219" s="62"/>
      <c r="K219" s="63"/>
      <c r="L219" s="46"/>
    </row>
    <row r="220" spans="1:12" s="45" customFormat="1" ht="12.75">
      <c r="A220" s="59"/>
      <c r="B220" s="40"/>
      <c r="C220" s="40"/>
      <c r="D220" s="60"/>
      <c r="E220" s="59"/>
      <c r="F220" s="59"/>
      <c r="G220" s="59"/>
      <c r="H220" s="40"/>
      <c r="I220" s="61"/>
      <c r="J220" s="62"/>
      <c r="K220" s="63"/>
      <c r="L220" s="46"/>
    </row>
    <row r="221" spans="1:12" s="45" customFormat="1" ht="12.75">
      <c r="A221" s="59"/>
      <c r="B221" s="40"/>
      <c r="C221" s="40"/>
      <c r="D221" s="60"/>
      <c r="E221" s="59"/>
      <c r="F221" s="59"/>
      <c r="G221" s="59"/>
      <c r="H221" s="40"/>
      <c r="I221" s="61"/>
      <c r="J221" s="62"/>
      <c r="K221" s="63"/>
      <c r="L221" s="46"/>
    </row>
    <row r="222" spans="1:12" s="45" customFormat="1" ht="12.75">
      <c r="A222" s="59"/>
      <c r="B222" s="40"/>
      <c r="C222" s="40"/>
      <c r="D222" s="60"/>
      <c r="E222" s="59"/>
      <c r="F222" s="59"/>
      <c r="G222" s="59"/>
      <c r="H222" s="40"/>
      <c r="I222" s="61"/>
      <c r="J222" s="62"/>
      <c r="K222" s="63"/>
      <c r="L222" s="46"/>
    </row>
    <row r="223" spans="1:12" s="45" customFormat="1" ht="12.75">
      <c r="A223" s="59"/>
      <c r="B223" s="40"/>
      <c r="C223" s="40"/>
      <c r="D223" s="60"/>
      <c r="E223" s="59"/>
      <c r="F223" s="59"/>
      <c r="G223" s="59"/>
      <c r="H223" s="40"/>
      <c r="I223" s="61"/>
      <c r="J223" s="62"/>
      <c r="K223" s="63"/>
      <c r="L223" s="46"/>
    </row>
    <row r="224" spans="1:12" s="45" customFormat="1" ht="12.75">
      <c r="A224" s="59"/>
      <c r="B224" s="40"/>
      <c r="C224" s="40"/>
      <c r="D224" s="60"/>
      <c r="E224" s="59"/>
      <c r="F224" s="59"/>
      <c r="G224" s="59"/>
      <c r="H224" s="40"/>
      <c r="I224" s="61"/>
      <c r="J224" s="62"/>
      <c r="K224" s="63"/>
      <c r="L224" s="46"/>
    </row>
    <row r="225" spans="1:12" s="45" customFormat="1" ht="12.75">
      <c r="A225" s="59"/>
      <c r="B225" s="40"/>
      <c r="C225" s="40"/>
      <c r="D225" s="60"/>
      <c r="E225" s="59"/>
      <c r="F225" s="59"/>
      <c r="G225" s="59"/>
      <c r="H225" s="40"/>
      <c r="I225" s="61"/>
      <c r="J225" s="62"/>
      <c r="K225" s="63"/>
      <c r="L225" s="46"/>
    </row>
    <row r="226" spans="1:12" s="45" customFormat="1" ht="12.75">
      <c r="A226" s="59"/>
      <c r="B226" s="40"/>
      <c r="C226" s="40"/>
      <c r="D226" s="60"/>
      <c r="E226" s="59"/>
      <c r="F226" s="59"/>
      <c r="G226" s="59"/>
      <c r="H226" s="40"/>
      <c r="I226" s="61"/>
      <c r="J226" s="62"/>
      <c r="K226" s="63"/>
      <c r="L226" s="46"/>
    </row>
    <row r="227" spans="1:12" s="45" customFormat="1" ht="12.75">
      <c r="A227" s="59"/>
      <c r="B227" s="40"/>
      <c r="C227" s="40"/>
      <c r="D227" s="60"/>
      <c r="E227" s="59"/>
      <c r="F227" s="59"/>
      <c r="G227" s="59"/>
      <c r="H227" s="40"/>
      <c r="I227" s="61"/>
      <c r="J227" s="62"/>
      <c r="K227" s="63"/>
      <c r="L227" s="46"/>
    </row>
    <row r="228" spans="1:12" s="45" customFormat="1" ht="12.75">
      <c r="A228" s="59"/>
      <c r="B228" s="40"/>
      <c r="C228" s="40"/>
      <c r="D228" s="60"/>
      <c r="E228" s="59"/>
      <c r="F228" s="59"/>
      <c r="G228" s="59"/>
      <c r="H228" s="40"/>
      <c r="I228" s="61"/>
      <c r="J228" s="62"/>
      <c r="K228" s="63"/>
      <c r="L228" s="46"/>
    </row>
    <row r="229" spans="1:12" s="45" customFormat="1" ht="12.75">
      <c r="A229" s="59"/>
      <c r="B229" s="40"/>
      <c r="C229" s="40"/>
      <c r="D229" s="60"/>
      <c r="E229" s="59"/>
      <c r="F229" s="59"/>
      <c r="G229" s="59"/>
      <c r="H229" s="40"/>
      <c r="I229" s="61"/>
      <c r="J229" s="62"/>
      <c r="K229" s="63"/>
      <c r="L229" s="46"/>
    </row>
    <row r="230" spans="1:12" s="45" customFormat="1" ht="12.75">
      <c r="A230" s="59"/>
      <c r="B230" s="40"/>
      <c r="C230" s="40"/>
      <c r="D230" s="60"/>
      <c r="E230" s="59"/>
      <c r="F230" s="59"/>
      <c r="G230" s="59"/>
      <c r="H230" s="40"/>
      <c r="I230" s="61"/>
      <c r="J230" s="62"/>
      <c r="K230" s="63"/>
      <c r="L230" s="46"/>
    </row>
    <row r="231" spans="1:12" s="45" customFormat="1" ht="12.75">
      <c r="A231" s="59"/>
      <c r="B231" s="40"/>
      <c r="C231" s="40"/>
      <c r="D231" s="60"/>
      <c r="E231" s="59"/>
      <c r="F231" s="59"/>
      <c r="G231" s="59"/>
      <c r="H231" s="40"/>
      <c r="I231" s="61"/>
      <c r="J231" s="62"/>
      <c r="K231" s="63"/>
      <c r="L231" s="46"/>
    </row>
    <row r="232" spans="1:12" s="45" customFormat="1" ht="12.75">
      <c r="A232" s="59"/>
      <c r="B232" s="40"/>
      <c r="C232" s="40"/>
      <c r="D232" s="60"/>
      <c r="E232" s="59"/>
      <c r="F232" s="59"/>
      <c r="G232" s="59"/>
      <c r="H232" s="40"/>
      <c r="I232" s="61"/>
      <c r="J232" s="62"/>
      <c r="K232" s="63"/>
      <c r="L232" s="46"/>
    </row>
  </sheetData>
  <sheetProtection/>
  <mergeCells count="176">
    <mergeCell ref="D99:G99"/>
    <mergeCell ref="D100:G100"/>
    <mergeCell ref="D47:G47"/>
    <mergeCell ref="D48:G48"/>
    <mergeCell ref="D51:G51"/>
    <mergeCell ref="D53:G53"/>
    <mergeCell ref="D54:G54"/>
    <mergeCell ref="D62:G62"/>
    <mergeCell ref="D56:G56"/>
    <mergeCell ref="D52:G52"/>
    <mergeCell ref="D126:G126"/>
    <mergeCell ref="D111:G111"/>
    <mergeCell ref="D120:G120"/>
    <mergeCell ref="D128:G128"/>
    <mergeCell ref="D67:G67"/>
    <mergeCell ref="D72:G72"/>
    <mergeCell ref="D90:G90"/>
    <mergeCell ref="D104:G104"/>
    <mergeCell ref="D105:G105"/>
    <mergeCell ref="D97:G97"/>
    <mergeCell ref="D145:G145"/>
    <mergeCell ref="D146:G146"/>
    <mergeCell ref="D121:G121"/>
    <mergeCell ref="D130:G130"/>
    <mergeCell ref="D123:G123"/>
    <mergeCell ref="D124:G124"/>
    <mergeCell ref="D138:G138"/>
    <mergeCell ref="D131:G131"/>
    <mergeCell ref="D134:G134"/>
    <mergeCell ref="D137:G137"/>
    <mergeCell ref="D159:G159"/>
    <mergeCell ref="D156:G156"/>
    <mergeCell ref="D115:G115"/>
    <mergeCell ref="D150:G150"/>
    <mergeCell ref="D129:G129"/>
    <mergeCell ref="D148:G148"/>
    <mergeCell ref="D149:G149"/>
    <mergeCell ref="D143:G143"/>
    <mergeCell ref="D152:G152"/>
    <mergeCell ref="D153:G153"/>
    <mergeCell ref="D30:G30"/>
    <mergeCell ref="D34:G34"/>
    <mergeCell ref="D17:G17"/>
    <mergeCell ref="D140:G140"/>
    <mergeCell ref="D25:G25"/>
    <mergeCell ref="D29:G29"/>
    <mergeCell ref="D135:G135"/>
    <mergeCell ref="D133:G133"/>
    <mergeCell ref="D108:G108"/>
    <mergeCell ref="D112:G112"/>
    <mergeCell ref="K6:K7"/>
    <mergeCell ref="D37:G37"/>
    <mergeCell ref="D11:G11"/>
    <mergeCell ref="D10:G10"/>
    <mergeCell ref="D31:G31"/>
    <mergeCell ref="D27:G27"/>
    <mergeCell ref="D15:G15"/>
    <mergeCell ref="D12:G12"/>
    <mergeCell ref="H6:H7"/>
    <mergeCell ref="I6:I7"/>
    <mergeCell ref="A1:K1"/>
    <mergeCell ref="E2:K2"/>
    <mergeCell ref="E3:K3"/>
    <mergeCell ref="E4:I5"/>
    <mergeCell ref="J4:J5"/>
    <mergeCell ref="K4:K5"/>
    <mergeCell ref="B2:D3"/>
    <mergeCell ref="D173:G173"/>
    <mergeCell ref="D160:G160"/>
    <mergeCell ref="D64:G64"/>
    <mergeCell ref="D58:G58"/>
    <mergeCell ref="D55:G55"/>
    <mergeCell ref="D144:G144"/>
    <mergeCell ref="D151:G151"/>
    <mergeCell ref="D157:G157"/>
    <mergeCell ref="D158:G158"/>
    <mergeCell ref="D136:G136"/>
    <mergeCell ref="D163:G163"/>
    <mergeCell ref="D109:G109"/>
    <mergeCell ref="D110:G110"/>
    <mergeCell ref="B4:D5"/>
    <mergeCell ref="A2:A5"/>
    <mergeCell ref="A6:A7"/>
    <mergeCell ref="D20:G20"/>
    <mergeCell ref="D21:G21"/>
    <mergeCell ref="D23:G23"/>
    <mergeCell ref="D155:G155"/>
    <mergeCell ref="D82:G82"/>
    <mergeCell ref="D83:G83"/>
    <mergeCell ref="D84:G84"/>
    <mergeCell ref="D33:G33"/>
    <mergeCell ref="D170:G170"/>
    <mergeCell ref="D44:G44"/>
    <mergeCell ref="D125:G125"/>
    <mergeCell ref="D127:G127"/>
    <mergeCell ref="D164:G164"/>
    <mergeCell ref="D154:G154"/>
    <mergeCell ref="D139:G139"/>
    <mergeCell ref="D107:G107"/>
    <mergeCell ref="D77:G77"/>
    <mergeCell ref="D119:G119"/>
    <mergeCell ref="D142:G142"/>
    <mergeCell ref="D147:G147"/>
    <mergeCell ref="D79:G79"/>
    <mergeCell ref="D80:G80"/>
    <mergeCell ref="D89:G89"/>
    <mergeCell ref="D106:G106"/>
    <mergeCell ref="D73:G73"/>
    <mergeCell ref="D68:G68"/>
    <mergeCell ref="D49:G49"/>
    <mergeCell ref="D78:G78"/>
    <mergeCell ref="D70:G70"/>
    <mergeCell ref="D76:G76"/>
    <mergeCell ref="D69:G69"/>
    <mergeCell ref="D94:G94"/>
    <mergeCell ref="D98:G98"/>
    <mergeCell ref="D42:G42"/>
    <mergeCell ref="D41:G41"/>
    <mergeCell ref="D40:G40"/>
    <mergeCell ref="D38:G38"/>
    <mergeCell ref="D16:G16"/>
    <mergeCell ref="D36:G36"/>
    <mergeCell ref="D35:G35"/>
    <mergeCell ref="D18:G18"/>
    <mergeCell ref="D19:G19"/>
    <mergeCell ref="D28:G28"/>
    <mergeCell ref="J6:J7"/>
    <mergeCell ref="D57:G57"/>
    <mergeCell ref="D39:G39"/>
    <mergeCell ref="D26:G26"/>
    <mergeCell ref="D24:G24"/>
    <mergeCell ref="D14:G14"/>
    <mergeCell ref="D46:G46"/>
    <mergeCell ref="D45:G45"/>
    <mergeCell ref="D6:G7"/>
    <mergeCell ref="D13:G13"/>
    <mergeCell ref="B6:B7"/>
    <mergeCell ref="C6:C7"/>
    <mergeCell ref="D60:G60"/>
    <mergeCell ref="D59:G59"/>
    <mergeCell ref="D74:G74"/>
    <mergeCell ref="D75:G75"/>
    <mergeCell ref="D22:G22"/>
    <mergeCell ref="D9:G9"/>
    <mergeCell ref="D65:G65"/>
    <mergeCell ref="D8:G8"/>
    <mergeCell ref="D95:G95"/>
    <mergeCell ref="D102:G102"/>
    <mergeCell ref="D43:G43"/>
    <mergeCell ref="D86:G86"/>
    <mergeCell ref="D87:G87"/>
    <mergeCell ref="D88:G88"/>
    <mergeCell ref="D50:G50"/>
    <mergeCell ref="D71:G71"/>
    <mergeCell ref="D61:G61"/>
    <mergeCell ref="D66:G66"/>
    <mergeCell ref="D103:G103"/>
    <mergeCell ref="D32:G32"/>
    <mergeCell ref="D91:G91"/>
    <mergeCell ref="D92:G92"/>
    <mergeCell ref="D93:G93"/>
    <mergeCell ref="D85:G85"/>
    <mergeCell ref="D96:G96"/>
    <mergeCell ref="D101:G101"/>
    <mergeCell ref="D63:G63"/>
    <mergeCell ref="D81:G81"/>
    <mergeCell ref="D162:G162"/>
    <mergeCell ref="D113:G113"/>
    <mergeCell ref="D114:G114"/>
    <mergeCell ref="D116:G116"/>
    <mergeCell ref="D122:G122"/>
    <mergeCell ref="D117:G117"/>
    <mergeCell ref="D118:G118"/>
    <mergeCell ref="D141:G141"/>
    <mergeCell ref="D132:G132"/>
    <mergeCell ref="D161:G161"/>
  </mergeCells>
  <printOptions horizontalCentered="1" verticalCentered="1"/>
  <pageMargins left="0.1968503937007874" right="0.31496062992125984" top="0.15748031496062992" bottom="0.15748031496062992" header="0.11811023622047245" footer="0.11811023622047245"/>
  <pageSetup horizontalDpi="300" verticalDpi="300" orientation="landscape" paperSize="9" scale="83" r:id="rId2"/>
  <rowBreaks count="5" manualBreakCount="5">
    <brk id="37" max="10" man="1"/>
    <brk id="57" max="10" man="1"/>
    <brk id="81" max="10" man="1"/>
    <brk id="105" max="10" man="1"/>
    <brk id="135" max="10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2" max="2" width="51.28125" style="0" customWidth="1"/>
    <col min="3" max="8" width="12.8515625" style="0" customWidth="1"/>
  </cols>
  <sheetData>
    <row r="1" spans="1:8" ht="18.75" thickBot="1">
      <c r="A1" s="189" t="s">
        <v>16</v>
      </c>
      <c r="B1" s="190"/>
      <c r="C1" s="190"/>
      <c r="D1" s="190"/>
      <c r="E1" s="190"/>
      <c r="F1" s="190"/>
      <c r="G1" s="190"/>
      <c r="H1" s="191"/>
    </row>
    <row r="2" spans="1:8" ht="18.75" thickBot="1">
      <c r="A2" s="189" t="s">
        <v>375</v>
      </c>
      <c r="B2" s="190"/>
      <c r="C2" s="190"/>
      <c r="D2" s="190"/>
      <c r="E2" s="190"/>
      <c r="F2" s="192"/>
      <c r="G2" s="192"/>
      <c r="H2" s="193"/>
    </row>
    <row r="3" spans="1:8" ht="12.75">
      <c r="A3" s="194" t="str">
        <f>'GINASIO SÃO SALVADOR'!E2</f>
        <v>OBRA/SERVIÇO: REFORMA DO GINÁSIO POLIESPORTIVO SÃO SALVADOR</v>
      </c>
      <c r="B3" s="195"/>
      <c r="C3" s="195"/>
      <c r="D3" s="195"/>
      <c r="E3" s="195"/>
      <c r="F3" s="118"/>
      <c r="G3" s="196" t="s">
        <v>376</v>
      </c>
      <c r="H3" s="199">
        <f>H26</f>
        <v>646576.5201659999</v>
      </c>
    </row>
    <row r="4" spans="1:8" ht="13.5" thickBot="1">
      <c r="A4" s="119" t="str">
        <f>'GINASIO SÃO SALVADOR'!E3</f>
        <v>LOCAL: SÃO SALVADOR</v>
      </c>
      <c r="B4" s="120"/>
      <c r="C4" s="120"/>
      <c r="D4" s="120"/>
      <c r="E4" s="121"/>
      <c r="F4" s="122"/>
      <c r="G4" s="197"/>
      <c r="H4" s="200"/>
    </row>
    <row r="5" spans="1:8" ht="13.5" thickBot="1">
      <c r="A5" s="202" t="str">
        <f>'GINASIO SÃO SALVADOR'!E4</f>
        <v>TABELA: IOPES MAR/2016 </v>
      </c>
      <c r="B5" s="203"/>
      <c r="C5" s="203"/>
      <c r="D5" s="203"/>
      <c r="E5" s="203"/>
      <c r="F5" s="117"/>
      <c r="G5" s="198"/>
      <c r="H5" s="201"/>
    </row>
    <row r="6" spans="1:8" ht="12.75">
      <c r="A6" s="93" t="s">
        <v>2</v>
      </c>
      <c r="B6" s="94" t="s">
        <v>17</v>
      </c>
      <c r="C6" s="95" t="s">
        <v>377</v>
      </c>
      <c r="D6" s="95" t="s">
        <v>378</v>
      </c>
      <c r="E6" s="95" t="s">
        <v>379</v>
      </c>
      <c r="F6" s="95" t="s">
        <v>380</v>
      </c>
      <c r="G6" s="96" t="s">
        <v>396</v>
      </c>
      <c r="H6" s="97" t="s">
        <v>381</v>
      </c>
    </row>
    <row r="7" spans="1:8" ht="12.75">
      <c r="A7" s="98" t="s">
        <v>382</v>
      </c>
      <c r="B7" s="99" t="s">
        <v>31</v>
      </c>
      <c r="C7" s="100">
        <f>'GINASIO SÃO SALVADOR'!K8</f>
        <v>6401.7477</v>
      </c>
      <c r="D7" s="101"/>
      <c r="E7" s="102"/>
      <c r="F7" s="102"/>
      <c r="G7" s="102"/>
      <c r="H7" s="103">
        <f aca="true" t="shared" si="0" ref="H7:H25">SUM(C7:G7)</f>
        <v>6401.7477</v>
      </c>
    </row>
    <row r="8" spans="1:8" ht="12.75">
      <c r="A8" s="98" t="s">
        <v>383</v>
      </c>
      <c r="B8" s="99" t="s">
        <v>384</v>
      </c>
      <c r="C8" s="104">
        <f>'[1]GINASIO SANTO EDUARDO'!K10</f>
        <v>11075.839999999998</v>
      </c>
      <c r="D8" s="105"/>
      <c r="E8" s="102"/>
      <c r="F8" s="102"/>
      <c r="G8" s="102"/>
      <c r="H8" s="103">
        <f t="shared" si="0"/>
        <v>11075.839999999998</v>
      </c>
    </row>
    <row r="9" spans="1:8" ht="12.75">
      <c r="A9" s="98" t="s">
        <v>385</v>
      </c>
      <c r="B9" s="99" t="s">
        <v>33</v>
      </c>
      <c r="C9" s="102">
        <f>'GINASIO SÃO SALVADOR'!$K$13/5</f>
        <v>1649.396</v>
      </c>
      <c r="D9" s="102">
        <f>'GINASIO SÃO SALVADOR'!$K$13/5</f>
        <v>1649.396</v>
      </c>
      <c r="E9" s="102">
        <f>'GINASIO SÃO SALVADOR'!$K$13/5</f>
        <v>1649.396</v>
      </c>
      <c r="F9" s="102">
        <f>'GINASIO SÃO SALVADOR'!$K$13/5</f>
        <v>1649.396</v>
      </c>
      <c r="G9" s="102">
        <f>'GINASIO SÃO SALVADOR'!$K$13/5</f>
        <v>1649.396</v>
      </c>
      <c r="H9" s="103">
        <f t="shared" si="0"/>
        <v>8246.98</v>
      </c>
    </row>
    <row r="10" spans="1:8" ht="12.75">
      <c r="A10" s="98" t="s">
        <v>386</v>
      </c>
      <c r="B10" s="99" t="s">
        <v>34</v>
      </c>
      <c r="C10" s="102">
        <f>'GINASIO SÃO SALVADOR'!$K$16*0.8</f>
        <v>65044.63056000001</v>
      </c>
      <c r="D10" s="102">
        <f>'GINASIO SÃO SALVADOR'!$K$16*0.1</f>
        <v>8130.5788200000015</v>
      </c>
      <c r="E10" s="102">
        <f>'GINASIO SÃO SALVADOR'!$K$16*0.1</f>
        <v>8130.5788200000015</v>
      </c>
      <c r="F10" s="102"/>
      <c r="G10" s="102"/>
      <c r="H10" s="103">
        <f t="shared" si="0"/>
        <v>81305.78820000001</v>
      </c>
    </row>
    <row r="11" spans="1:8" ht="12.75">
      <c r="A11" s="98" t="s">
        <v>387</v>
      </c>
      <c r="B11" s="106" t="s">
        <v>41</v>
      </c>
      <c r="C11" s="107">
        <f>'GINASIO SÃO SALVADOR'!K35</f>
        <v>193.54290000000003</v>
      </c>
      <c r="D11" s="107"/>
      <c r="E11" s="107"/>
      <c r="F11" s="107"/>
      <c r="G11" s="107"/>
      <c r="H11" s="103">
        <f>SUM(C11:G11)</f>
        <v>193.54290000000003</v>
      </c>
    </row>
    <row r="12" spans="1:8" ht="12.75">
      <c r="A12" s="98" t="s">
        <v>388</v>
      </c>
      <c r="B12" s="106" t="s">
        <v>42</v>
      </c>
      <c r="C12" s="107">
        <f>'GINASIO SÃO SALVADOR'!K38</f>
        <v>2220.86892</v>
      </c>
      <c r="D12" s="107"/>
      <c r="E12" s="107"/>
      <c r="F12" s="107"/>
      <c r="G12" s="107"/>
      <c r="H12" s="103">
        <f>SUM(C12:G12)</f>
        <v>2220.86892</v>
      </c>
    </row>
    <row r="13" spans="1:8" ht="12.75">
      <c r="A13" s="98" t="s">
        <v>389</v>
      </c>
      <c r="B13" s="106" t="s">
        <v>44</v>
      </c>
      <c r="C13" s="107">
        <f>'GINASIO SÃO SALVADOR'!K43</f>
        <v>2928.4196</v>
      </c>
      <c r="D13" s="107"/>
      <c r="E13" s="107"/>
      <c r="F13" s="107"/>
      <c r="G13" s="107"/>
      <c r="H13" s="103">
        <f>SUM(C13:G13)</f>
        <v>2928.4196</v>
      </c>
    </row>
    <row r="14" spans="1:8" ht="12.75">
      <c r="A14" s="98" t="s">
        <v>390</v>
      </c>
      <c r="B14" s="106" t="s">
        <v>183</v>
      </c>
      <c r="C14" s="107"/>
      <c r="D14" s="102">
        <f>'GINASIO SÃO SALVADOR'!K47</f>
        <v>13140</v>
      </c>
      <c r="E14" s="107"/>
      <c r="F14" s="107"/>
      <c r="G14" s="107"/>
      <c r="H14" s="103">
        <f>SUM(C14:G14)</f>
        <v>13140</v>
      </c>
    </row>
    <row r="15" spans="1:8" ht="12.75">
      <c r="A15" s="98" t="s">
        <v>391</v>
      </c>
      <c r="B15" s="106" t="s">
        <v>10</v>
      </c>
      <c r="C15" s="107"/>
      <c r="D15" s="107">
        <f>'GINASIO SÃO SALVADOR'!K49*0.8</f>
        <v>13947.022080000002</v>
      </c>
      <c r="E15" s="107">
        <f>'GINASIO SÃO SALVADOR'!K49*0.2</f>
        <v>3486.7555200000006</v>
      </c>
      <c r="F15" s="107"/>
      <c r="G15" s="107"/>
      <c r="H15" s="103">
        <f>SUM(C15:G15)</f>
        <v>17433.7776</v>
      </c>
    </row>
    <row r="16" spans="1:8" ht="12.75">
      <c r="A16" s="98" t="s">
        <v>252</v>
      </c>
      <c r="B16" s="99" t="s">
        <v>46</v>
      </c>
      <c r="C16" s="102"/>
      <c r="D16" s="102">
        <f>'GINASIO SÃO SALVADOR'!$K$55*0.2</f>
        <v>9088.172640000003</v>
      </c>
      <c r="E16" s="102">
        <f>'GINASIO SÃO SALVADOR'!$K$55*0.5</f>
        <v>22720.431600000004</v>
      </c>
      <c r="F16" s="102">
        <f>'GINASIO SÃO SALVADOR'!$K$55*0.3</f>
        <v>13632.258960000001</v>
      </c>
      <c r="G16" s="102"/>
      <c r="H16" s="103">
        <f t="shared" si="0"/>
        <v>45440.86320000001</v>
      </c>
    </row>
    <row r="17" spans="1:8" ht="12.75">
      <c r="A17" s="98" t="s">
        <v>261</v>
      </c>
      <c r="B17" s="106" t="s">
        <v>50</v>
      </c>
      <c r="C17" s="107">
        <f>'GINASIO SÃO SALVADOR'!$K$64*0.05</f>
        <v>3891.70971</v>
      </c>
      <c r="D17" s="107">
        <f>'GINASIO SÃO SALVADOR'!$K$64*0.15</f>
        <v>11675.12913</v>
      </c>
      <c r="E17" s="107">
        <f>'GINASIO SÃO SALVADOR'!$K$64*0.6</f>
        <v>46700.51652</v>
      </c>
      <c r="F17" s="107">
        <f>'GINASIO SÃO SALVADOR'!$K$64*0.2</f>
        <v>15566.83884</v>
      </c>
      <c r="G17" s="107"/>
      <c r="H17" s="103">
        <f t="shared" si="0"/>
        <v>77834.1942</v>
      </c>
    </row>
    <row r="18" spans="1:8" ht="12.75">
      <c r="A18" s="98" t="s">
        <v>269</v>
      </c>
      <c r="B18" s="106" t="s">
        <v>7</v>
      </c>
      <c r="C18" s="107"/>
      <c r="D18" s="107">
        <f>'GINASIO SÃO SALVADOR'!$K$72*0.2</f>
        <v>32443.4163892</v>
      </c>
      <c r="E18" s="107">
        <f>'GINASIO SÃO SALVADOR'!$K$72*0.3</f>
        <v>48665.124583799996</v>
      </c>
      <c r="F18" s="107">
        <f>'GINASIO SÃO SALVADOR'!$K$72*0.3</f>
        <v>48665.124583799996</v>
      </c>
      <c r="G18" s="107">
        <f>'GINASIO SÃO SALVADOR'!$K$72*0.2</f>
        <v>32443.4163892</v>
      </c>
      <c r="H18" s="103">
        <f t="shared" si="0"/>
        <v>162217.081946</v>
      </c>
    </row>
    <row r="19" spans="1:8" ht="12.75">
      <c r="A19" s="98" t="s">
        <v>273</v>
      </c>
      <c r="B19" s="106" t="s">
        <v>295</v>
      </c>
      <c r="C19" s="107"/>
      <c r="D19" s="107"/>
      <c r="E19" s="107">
        <f>'GINASIO SÃO SALVADOR'!K106*0.8</f>
        <v>20921.312000000005</v>
      </c>
      <c r="F19" s="107">
        <f>'GINASIO SÃO SALVADOR'!K106*0.2</f>
        <v>5230.328000000001</v>
      </c>
      <c r="G19" s="107"/>
      <c r="H19" s="103">
        <f t="shared" si="0"/>
        <v>26151.640000000007</v>
      </c>
    </row>
    <row r="20" spans="1:8" ht="12.75">
      <c r="A20" s="98" t="s">
        <v>276</v>
      </c>
      <c r="B20" s="106" t="s">
        <v>54</v>
      </c>
      <c r="C20" s="107"/>
      <c r="D20" s="108"/>
      <c r="E20" s="107"/>
      <c r="F20" s="107">
        <f>'GINASIO SÃO SALVADOR'!K115</f>
        <v>25064.897999999997</v>
      </c>
      <c r="G20" s="107"/>
      <c r="H20" s="103">
        <f t="shared" si="0"/>
        <v>25064.897999999997</v>
      </c>
    </row>
    <row r="21" spans="1:8" ht="12.75">
      <c r="A21" s="98" t="s">
        <v>278</v>
      </c>
      <c r="B21" s="106" t="s">
        <v>56</v>
      </c>
      <c r="C21" s="107"/>
      <c r="D21" s="107"/>
      <c r="E21" s="107"/>
      <c r="F21" s="107"/>
      <c r="G21" s="107">
        <f>'GINASIO SÃO SALVADOR'!K123</f>
        <v>8198.66</v>
      </c>
      <c r="H21" s="103">
        <f t="shared" si="0"/>
        <v>8198.66</v>
      </c>
    </row>
    <row r="22" spans="1:8" ht="12.75">
      <c r="A22" s="98" t="s">
        <v>310</v>
      </c>
      <c r="B22" s="106" t="s">
        <v>12</v>
      </c>
      <c r="C22" s="107"/>
      <c r="D22" s="107"/>
      <c r="E22" s="107"/>
      <c r="F22" s="107">
        <f>'GINASIO SÃO SALVADOR'!$K$130*0.5</f>
        <v>54753.734950000005</v>
      </c>
      <c r="G22" s="107">
        <f>'GINASIO SÃO SALVADOR'!$K$130*0.5</f>
        <v>54753.734950000005</v>
      </c>
      <c r="H22" s="103">
        <f t="shared" si="0"/>
        <v>109507.46990000001</v>
      </c>
    </row>
    <row r="23" spans="1:8" ht="12.75">
      <c r="A23" s="98" t="s">
        <v>288</v>
      </c>
      <c r="B23" s="106" t="s">
        <v>306</v>
      </c>
      <c r="C23" s="107"/>
      <c r="D23" s="107"/>
      <c r="E23" s="107"/>
      <c r="F23" s="107">
        <f>'GINASIO SÃO SALVADOR'!K138*0.5</f>
        <v>6276.844000000001</v>
      </c>
      <c r="G23" s="107">
        <f>'GINASIO SÃO SALVADOR'!K138*0.5</f>
        <v>6276.844000000001</v>
      </c>
      <c r="H23" s="103">
        <f t="shared" si="0"/>
        <v>12553.688000000002</v>
      </c>
    </row>
    <row r="24" spans="1:8" ht="12.75">
      <c r="A24" s="98" t="s">
        <v>397</v>
      </c>
      <c r="B24" s="106" t="s">
        <v>75</v>
      </c>
      <c r="C24" s="107"/>
      <c r="D24" s="107"/>
      <c r="E24" s="107"/>
      <c r="F24" s="107"/>
      <c r="G24" s="107">
        <f>'GINASIO SÃO SALVADOR'!K152</f>
        <v>953.4399999999998</v>
      </c>
      <c r="H24" s="103">
        <f t="shared" si="0"/>
        <v>953.4399999999998</v>
      </c>
    </row>
    <row r="25" spans="1:8" ht="13.5" thickBot="1">
      <c r="A25" s="98" t="s">
        <v>398</v>
      </c>
      <c r="B25" s="106" t="s">
        <v>83</v>
      </c>
      <c r="C25" s="107"/>
      <c r="D25" s="107"/>
      <c r="E25" s="108"/>
      <c r="F25" s="108"/>
      <c r="G25" s="107">
        <f>'GINASIO SÃO SALVADOR'!K155</f>
        <v>35707.62</v>
      </c>
      <c r="H25" s="103">
        <f t="shared" si="0"/>
        <v>35707.62</v>
      </c>
    </row>
    <row r="26" spans="1:8" ht="13.5" thickBot="1">
      <c r="A26" s="109" t="s">
        <v>392</v>
      </c>
      <c r="B26" s="110"/>
      <c r="C26" s="111">
        <f>SUM(C7:C25)</f>
        <v>93406.15538999999</v>
      </c>
      <c r="D26" s="111">
        <f>SUM(D8:D25)</f>
        <v>90073.71505920001</v>
      </c>
      <c r="E26" s="111">
        <f>SUM(E7:E25)</f>
        <v>152274.1150438</v>
      </c>
      <c r="F26" s="111">
        <f>SUM(F7:F25)</f>
        <v>170839.42333380002</v>
      </c>
      <c r="G26" s="111">
        <f>SUM(G7:G25)</f>
        <v>139983.11133920003</v>
      </c>
      <c r="H26" s="112">
        <f>SUM(H7:H25)</f>
        <v>646576.5201659999</v>
      </c>
    </row>
    <row r="27" spans="1:8" ht="13.5" thickBot="1">
      <c r="A27" s="113" t="s">
        <v>393</v>
      </c>
      <c r="B27" s="114"/>
      <c r="C27" s="115">
        <f>C26</f>
        <v>93406.15538999999</v>
      </c>
      <c r="D27" s="115">
        <f>C27+D26</f>
        <v>183479.87044919998</v>
      </c>
      <c r="E27" s="115">
        <f>D27+E26</f>
        <v>335753.985493</v>
      </c>
      <c r="F27" s="115">
        <f>E27+F26</f>
        <v>506593.40882680006</v>
      </c>
      <c r="G27" s="115">
        <f>E27+G26</f>
        <v>475737.09683220007</v>
      </c>
      <c r="H27" s="116"/>
    </row>
    <row r="28" spans="1:8" ht="13.5" thickBot="1">
      <c r="A28" s="113" t="s">
        <v>394</v>
      </c>
      <c r="B28" s="114"/>
      <c r="C28" s="115">
        <f>C26*100/H26</f>
        <v>14.446264668877738</v>
      </c>
      <c r="D28" s="115">
        <f>D26*100/H26</f>
        <v>13.930866997161417</v>
      </c>
      <c r="E28" s="115">
        <f>E26*100/H26</f>
        <v>23.55082659121393</v>
      </c>
      <c r="F28" s="115">
        <f>F26*100/H26</f>
        <v>26.422150821365936</v>
      </c>
      <c r="G28" s="115">
        <f>G26*100/H26</f>
        <v>21.649890921381004</v>
      </c>
      <c r="H28" s="116">
        <f>SUM(C28:G28)</f>
        <v>100.00000000000001</v>
      </c>
    </row>
    <row r="29" spans="1:8" ht="13.5" thickBot="1">
      <c r="A29" s="113" t="s">
        <v>395</v>
      </c>
      <c r="B29" s="114"/>
      <c r="C29" s="115">
        <f>C28</f>
        <v>14.446264668877738</v>
      </c>
      <c r="D29" s="115">
        <f>C29+D28</f>
        <v>28.377131666039155</v>
      </c>
      <c r="E29" s="115">
        <f>D29+E28</f>
        <v>51.92795825725308</v>
      </c>
      <c r="F29" s="115">
        <f>E29+F28</f>
        <v>78.35010907861901</v>
      </c>
      <c r="G29" s="115">
        <f>F29+G28</f>
        <v>100.00000000000001</v>
      </c>
      <c r="H29" s="116"/>
    </row>
  </sheetData>
  <sheetProtection/>
  <mergeCells count="6">
    <mergeCell ref="A1:H1"/>
    <mergeCell ref="A2:H2"/>
    <mergeCell ref="A3:E3"/>
    <mergeCell ref="G3:G5"/>
    <mergeCell ref="H3:H5"/>
    <mergeCell ref="A5:E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daniela.barcelos</cp:lastModifiedBy>
  <cp:lastPrinted>2016-06-06T12:32:40Z</cp:lastPrinted>
  <dcterms:created xsi:type="dcterms:W3CDTF">1996-10-29T12:43:50Z</dcterms:created>
  <dcterms:modified xsi:type="dcterms:W3CDTF">2016-06-13T18:39:52Z</dcterms:modified>
  <cp:category/>
  <cp:version/>
  <cp:contentType/>
  <cp:contentStatus/>
</cp:coreProperties>
</file>