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45" activeTab="2"/>
  </bookViews>
  <sheets>
    <sheet name="ORÇAMENTO" sheetId="1" r:id="rId1"/>
    <sheet name="RESUMO" sheetId="2" r:id="rId2"/>
    <sheet name="Cron. Fisico financeiro" sheetId="3" r:id="rId3"/>
    <sheet name="Plan1 - ramal 35 mm" sheetId="4" r:id="rId4"/>
    <sheet name="Plan2 - ramal 25mm" sheetId="5" r:id="rId5"/>
    <sheet name="Plan3 - led 150w" sheetId="6" r:id="rId6"/>
    <sheet name="Plan4 - led 250w" sheetId="7" r:id="rId7"/>
  </sheets>
  <externalReferences>
    <externalReference r:id="rId10"/>
  </externalReferences>
  <definedNames>
    <definedName name="_xlfn.SUMIFS" hidden="1">#NAME?</definedName>
    <definedName name="_xlnm.Print_Area" localSheetId="2">'Cron. Fisico financeiro'!$A$1:$N$58</definedName>
    <definedName name="_xlnm.Print_Area" localSheetId="0">'ORÇAMENTO'!$A$1:$H$64</definedName>
    <definedName name="_xlnm.Print_Area" localSheetId="1">'RESUMO'!$A$1:$J$34</definedName>
  </definedNames>
  <calcPr fullCalcOnLoad="1"/>
</workbook>
</file>

<file path=xl/comments3.xml><?xml version="1.0" encoding="utf-8"?>
<comments xmlns="http://schemas.openxmlformats.org/spreadsheetml/2006/main">
  <authors>
    <author>Sec. Obras</author>
  </authors>
  <commentList>
    <comment ref="M22" authorId="0">
      <text>
        <r>
          <rPr>
            <b/>
            <sz val="9"/>
            <rFont val="Tahoma"/>
            <family val="2"/>
          </rPr>
          <t>Sec. Obras: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<sst xmlns="http://schemas.openxmlformats.org/spreadsheetml/2006/main" count="545" uniqueCount="258">
  <si>
    <t>ITEM</t>
  </si>
  <si>
    <t xml:space="preserve">Unid. </t>
  </si>
  <si>
    <t>Quant.</t>
  </si>
  <si>
    <t>PREÇO (R$)</t>
  </si>
  <si>
    <t>Unit.</t>
  </si>
  <si>
    <t>Total</t>
  </si>
  <si>
    <t>1.0</t>
  </si>
  <si>
    <t>1.1</t>
  </si>
  <si>
    <t>1.2</t>
  </si>
  <si>
    <t>INSTALAÇÃO DO CANTEIRO DE OBRAS</t>
  </si>
  <si>
    <t>m</t>
  </si>
  <si>
    <t>TOTAL</t>
  </si>
  <si>
    <t>IOPES</t>
  </si>
  <si>
    <t>DESCRIÇÃO</t>
  </si>
  <si>
    <t>CÓDIGO</t>
  </si>
  <si>
    <t>SERVIÇO</t>
  </si>
  <si>
    <t>PLANILHA ORÇAMENTARIA</t>
  </si>
  <si>
    <t>RESUMO</t>
  </si>
  <si>
    <t>PREFEITURA MUNICIPAL DE</t>
  </si>
  <si>
    <t>PRESIDENTE KENNEDY</t>
  </si>
  <si>
    <t>PMPK</t>
  </si>
  <si>
    <t xml:space="preserve">                       PREÇOS</t>
  </si>
  <si>
    <t xml:space="preserve">  D  I  S  C  R  I  M  I  N  A  Ç  Ã  O</t>
  </si>
  <si>
    <t xml:space="preserve">    TOTAL/ITEM</t>
  </si>
  <si>
    <t>1</t>
  </si>
  <si>
    <t>2</t>
  </si>
  <si>
    <t>3</t>
  </si>
  <si>
    <t>4</t>
  </si>
  <si>
    <t>5</t>
  </si>
  <si>
    <t>6</t>
  </si>
  <si>
    <t>7</t>
  </si>
  <si>
    <t>ELABORADO POR:</t>
  </si>
  <si>
    <t>CRONOGRAMA FÍSICO FINANCEIRO</t>
  </si>
  <si>
    <t>Inc.</t>
  </si>
  <si>
    <t>Prazo em dias   (FÍSICO)</t>
  </si>
  <si>
    <t>Valor Total</t>
  </si>
  <si>
    <t>%</t>
  </si>
  <si>
    <t>Serviços</t>
  </si>
  <si>
    <t>Valor das Parcelas</t>
  </si>
  <si>
    <t>Valor Acumulado</t>
  </si>
  <si>
    <t>PREÇO TOTAL/ITEM</t>
  </si>
  <si>
    <t>composição 04</t>
  </si>
  <si>
    <t xml:space="preserve">IOPES </t>
  </si>
  <si>
    <t>H</t>
  </si>
  <si>
    <t xml:space="preserve"> </t>
  </si>
  <si>
    <t xml:space="preserve">Raspagem e limpeza do terreno (manual) </t>
  </si>
  <si>
    <t>M²</t>
  </si>
  <si>
    <t>2.0</t>
  </si>
  <si>
    <t>2.1</t>
  </si>
  <si>
    <t>M</t>
  </si>
  <si>
    <t>Placa de obra nas dimensões de 2.0 x 4.0 m, padrão IOPES</t>
  </si>
  <si>
    <t>2.2</t>
  </si>
  <si>
    <t>2.3</t>
  </si>
  <si>
    <t>2.4</t>
  </si>
  <si>
    <t>Barracão para depósito de cimento área de 10.90m2, de chapa de compensado 12mm e pontaletes 8x8cm, piso cimentado e cobertura de telhas de fibrocimento de 6mm, inclusive ponto de luz, conf. projeto (1 utilização), inc. banheiro.</t>
  </si>
  <si>
    <t>Barracão para almoxarifado área de 10.90m2, de chapa de compensado 12mm e pontaletes 8x8cm, piso cimentado e cobertura de telhas de fibrocimento de 6mm, incl. ponto de luz, conf. projeto (3 utilizações)</t>
  </si>
  <si>
    <t>Reservatório de fibra de vidro de 500 L, incl. suporte em madeira de 7x12cm e 5x7cm, elevado de 4m, conf. projeto (3 utilizações)</t>
  </si>
  <si>
    <t>2.5</t>
  </si>
  <si>
    <t>UND</t>
  </si>
  <si>
    <t>2.6</t>
  </si>
  <si>
    <t>Refeitório com paredes de chapa de compens. 12mm e pontaletes 8x8cm, piso ciment. e cobert.de telhas fibroc. 6mm, incl. ponto de luz e cx. de inspeção (cons. 1.21 m2/func/turno), conf. projeto (3 utilizações)</t>
  </si>
  <si>
    <t>2.7</t>
  </si>
  <si>
    <t>2.8</t>
  </si>
  <si>
    <t>Rede de água, com padrão de entrada d'água diâm. 3/4", conf. espec. CESAN, incl. tubos e conexões para alimentação, distribuição, extravasor e limpeza, cons. o padrão a 25m, conf. projeto (3 utilizações)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</si>
  <si>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</si>
  <si>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Itens de Conservação</t>
  </si>
  <si>
    <t>EMOP</t>
  </si>
  <si>
    <t>Retirada de poste de concreto ou aço, de 3,50 a 9,00m</t>
  </si>
  <si>
    <t>CAMINHAO CARR MBENZ L1620/51 C/GUIND. 6T X M(E434)</t>
  </si>
  <si>
    <t>Retirada de luminária em altura de 4,00 a 9,00m</t>
  </si>
  <si>
    <t>Retirada de luminária em altura de10,00 a 12,00m</t>
  </si>
  <si>
    <t>Retirada de braço para fixação de luminárias</t>
  </si>
  <si>
    <t>Retirada de reator para lâmpada de descarga instalado de 8,00 até 12,00m de altura</t>
  </si>
  <si>
    <t>Retirada de reator para lâmpada de descarga instalado até 7,00m de altura</t>
  </si>
  <si>
    <t>Retirada de rede aérea de B.T. (lance)</t>
  </si>
  <si>
    <t>1.3</t>
  </si>
  <si>
    <t>1.4</t>
  </si>
  <si>
    <t>1.5</t>
  </si>
  <si>
    <t>1.6</t>
  </si>
  <si>
    <t>1.7</t>
  </si>
  <si>
    <t>1.8</t>
  </si>
  <si>
    <t>1.9</t>
  </si>
  <si>
    <t>2.9</t>
  </si>
  <si>
    <t>Retirada ou substituição de relé fotoelétrico individual, instalado até 12,00m de altura</t>
  </si>
  <si>
    <t>OBRAS</t>
  </si>
  <si>
    <t>EXTENSÃO DE REDE ÁEREA DE ENERGIA</t>
  </si>
  <si>
    <t>3.0</t>
  </si>
  <si>
    <t>3.1</t>
  </si>
  <si>
    <t>Equipe topográfica para serviços simples de locação e nivelamento (incluindo equipamento, transporte e profissionais nivel médio)</t>
  </si>
  <si>
    <t>4.0</t>
  </si>
  <si>
    <t>4.1</t>
  </si>
  <si>
    <t>010512</t>
  </si>
  <si>
    <t>mês</t>
  </si>
  <si>
    <t>3.3</t>
  </si>
  <si>
    <t>5.0</t>
  </si>
  <si>
    <t>5.1</t>
  </si>
  <si>
    <t>5.2</t>
  </si>
  <si>
    <t>5.3</t>
  </si>
  <si>
    <t>5.4</t>
  </si>
  <si>
    <t>6.0</t>
  </si>
  <si>
    <t>7.0</t>
  </si>
  <si>
    <t>6.2</t>
  </si>
  <si>
    <t>6.3</t>
  </si>
  <si>
    <t>7.1</t>
  </si>
  <si>
    <t>7.2</t>
  </si>
  <si>
    <t>7.3</t>
  </si>
  <si>
    <t>Placa de ferro esmaltado de 12 x 18cm com numeração para identificação de imóvel em logradouro. FORNECIMENTO e COLOCAÇÃO</t>
  </si>
  <si>
    <t>Demolição de piso cimentado inclusive lastro de concreto</t>
  </si>
  <si>
    <t>Pintura com verniz acrílico, marcas de referência Suvinil, Coral ou Metalatex, sobre concreto ou blocos aparentes, a duas demãos</t>
  </si>
  <si>
    <t>RECOMPOSIÇÕES</t>
  </si>
  <si>
    <t>DER-ES</t>
  </si>
  <si>
    <t>Meio-fio de concreto moldado in-loco com formas de chapa compensada resinada 6mm, nas dimensões 10 x 30 cm, incl. escavação, reaterro e bota-fora</t>
  </si>
  <si>
    <t xml:space="preserve">Calçada de concreto fck-&gt;15 MP, camurçado c/ argam. cimento e areia 1:4, lastro de brita e 8 cm de concreto, incl. preparo da caixa e transp. da brita </t>
  </si>
  <si>
    <t>Total do Item=</t>
  </si>
  <si>
    <t>Índice de preço para remoção de entulho decorrente da execução de obras (Classe A CONAMA - NBR 10.004 - Classe II-B), incluindo aluguel da caçamba, carga, transporte e descarga em área licenciada</t>
  </si>
  <si>
    <t>030304</t>
  </si>
  <si>
    <t>M³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</si>
  <si>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</si>
  <si>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5.5</t>
  </si>
  <si>
    <t>4.2</t>
  </si>
  <si>
    <t>4.3</t>
  </si>
  <si>
    <t>4.4</t>
  </si>
  <si>
    <t>LOCAÇÃO  E MÃO DE OBRA</t>
  </si>
  <si>
    <t>Tecnico 2º Grau - A - (Leis Sociais =51,67%) - ELETRICISTA</t>
  </si>
  <si>
    <t>ARMACAO VERTICAL C/ HASTE E CONTRA-PINO EM CHAPA DE FERRO GALV 3/16" C/ 1 ESTRIBO E 1 ISOLADOR"</t>
  </si>
  <si>
    <t>SINAPI</t>
  </si>
  <si>
    <t>OBRA: GESTÃO COMPLETA DO PARQUE DE ILUMINAÇÃO PÚBLICA</t>
  </si>
  <si>
    <t xml:space="preserve">LOCAL: Iluminação Pública da Comunidade de São Paulo - PRESIDENTE KENNEDY </t>
  </si>
  <si>
    <t xml:space="preserve">TOTAL=  </t>
  </si>
  <si>
    <t xml:space="preserve">30DIAS </t>
  </si>
  <si>
    <t>60DIAS</t>
  </si>
  <si>
    <t>90DIAS</t>
  </si>
  <si>
    <t>OBRA:GESTÃO COMPLETA DO PARQUE DE ILUMINAÇÃO PÚBLICA</t>
  </si>
  <si>
    <t>120DIAS</t>
  </si>
  <si>
    <t>150DIAS</t>
  </si>
  <si>
    <t>COMPOSIÇÃO DE PREÇO UNITÁRIO</t>
  </si>
  <si>
    <t>TABELA</t>
  </si>
  <si>
    <t>UNIDADE</t>
  </si>
  <si>
    <t>Insumo</t>
  </si>
  <si>
    <t>Unid.</t>
  </si>
  <si>
    <t>Código</t>
  </si>
  <si>
    <t>Pr. Prod.</t>
  </si>
  <si>
    <t>Pr. Impr.</t>
  </si>
  <si>
    <t>Pr. Unit.</t>
  </si>
  <si>
    <t>Sub-Total</t>
  </si>
  <si>
    <t>Coefic.</t>
  </si>
  <si>
    <t>C. Prod.</t>
  </si>
  <si>
    <t>Mão-de-Obra</t>
  </si>
  <si>
    <t>AJUDANTE</t>
  </si>
  <si>
    <t>ELETRICISTA</t>
  </si>
  <si>
    <t>Materiais</t>
  </si>
  <si>
    <t>Equipamentos</t>
  </si>
  <si>
    <t>SERVIÇOS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</si>
  <si>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</si>
  <si>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</si>
  <si>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</si>
  <si>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</si>
  <si>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</si>
  <si>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</si>
  <si>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</si>
  <si>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</si>
  <si>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</si>
  <si>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</si>
  <si>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</si>
  <si>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</si>
  <si>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</si>
  <si>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</si>
  <si>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</si>
  <si>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</si>
  <si>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Relé fotoelétrico, para comando de iluminação externa, na tensão de 220V e carga máxima de 1.000W. FORNECIMENTO e COLOCAÇÃO</t>
  </si>
  <si>
    <t>18.260.0070-A</t>
  </si>
  <si>
    <t>18.260.0045-A</t>
  </si>
  <si>
    <t>Braço para iluminação de ruas, em tubo de aço galvanizado comsendosendo com diâmetro de  60,3mm, projeção horizontal  2530mm, projeção vertical  2180mm, projeção vertical 1660mm. FORNECIMENTO e COLOCAÇÃO</t>
  </si>
  <si>
    <t>Braço para iluminação de ruas, em tubo de aço galvanizado comsendo com diâmetro de  48,2mm, projeção horizontal  2500mm, projeção vertical 1660mm. FORNECIMENTO e COLOCAÇÃO</t>
  </si>
  <si>
    <t>18.260.0046-A</t>
  </si>
  <si>
    <t>Abraçadeira de fixação de braços de luminárias de 4”. FORNECIMENTO e COLOCAÇÃO</t>
  </si>
  <si>
    <t>18.260.0050-A</t>
  </si>
  <si>
    <t>05.056.0001-A</t>
  </si>
  <si>
    <t>und</t>
  </si>
  <si>
    <t>g</t>
  </si>
  <si>
    <t>COTAÇÃO</t>
  </si>
  <si>
    <t>21.028.0140-A</t>
  </si>
  <si>
    <t>Poste de concreto, com seção circular, com 11,00m de comprimento e carga nominal horizontal no topo de 200kg, inclusive escavação, exclusive transporte. FORNECIMENTO e COLOCAÇÃO</t>
  </si>
  <si>
    <t>18.045.0030-A</t>
  </si>
  <si>
    <t>010201</t>
  </si>
  <si>
    <t>21.004.0170-A</t>
  </si>
  <si>
    <t>21.004.0135-A</t>
  </si>
  <si>
    <t>21.004.0158-A</t>
  </si>
  <si>
    <t>21.004.0160-A</t>
  </si>
  <si>
    <t>21.004.0155-A</t>
  </si>
  <si>
    <t>21.004.0141-A</t>
  </si>
  <si>
    <t>21.004.0140-A</t>
  </si>
  <si>
    <t>21.004.0095-A</t>
  </si>
  <si>
    <t>020713</t>
  </si>
  <si>
    <t>020712</t>
  </si>
  <si>
    <t>020704</t>
  </si>
  <si>
    <t>020710</t>
  </si>
  <si>
    <t>020702</t>
  </si>
  <si>
    <t>020703</t>
  </si>
  <si>
    <t>020305</t>
  </si>
  <si>
    <t>010402</t>
  </si>
  <si>
    <t>Primeiro item</t>
  </si>
  <si>
    <t>projeluz</t>
  </si>
  <si>
    <t>Segundo item</t>
  </si>
  <si>
    <t>Terceiro item</t>
  </si>
  <si>
    <t>conexled</t>
  </si>
  <si>
    <t>vendedora shirlei</t>
  </si>
  <si>
    <t>total</t>
  </si>
  <si>
    <t>média</t>
  </si>
  <si>
    <t>ramal de 35 mm</t>
  </si>
  <si>
    <t>brito</t>
  </si>
  <si>
    <t>vendedor Gilson</t>
  </si>
  <si>
    <t>tel:(28)3522-6391</t>
  </si>
  <si>
    <t>cachoeiro.mat.eletricos</t>
  </si>
  <si>
    <t>tel:(28)3522-2917</t>
  </si>
  <si>
    <t>vendedor valeria</t>
  </si>
  <si>
    <t>salespe</t>
  </si>
  <si>
    <t>tel:(28)3542-2576</t>
  </si>
  <si>
    <t>vendedora paulo</t>
  </si>
  <si>
    <t>ramal quadroplex de 35 mm, cobo de aluminio isolado 750 V, e neutro cabo de aluminio de NÚ. Fornecimento e instalação</t>
  </si>
  <si>
    <t>ramal quadroplex de 25 mm, cobo de aluminio isolado 750 V, e neutro cabo de aluminio de NÚ. Fornecimento e instalação</t>
  </si>
  <si>
    <t>ramal de 25 mm</t>
  </si>
  <si>
    <t>COMP-04 ITEM--</t>
  </si>
  <si>
    <t>tel:(11)23310303</t>
  </si>
  <si>
    <t>fortlight</t>
  </si>
  <si>
    <t>tel:(11)20876000</t>
  </si>
  <si>
    <t>vendedor clelio</t>
  </si>
  <si>
    <t>vendedora dorio</t>
  </si>
  <si>
    <t>tel:(27)30624849</t>
  </si>
  <si>
    <t>luminaria de led de 150 w</t>
  </si>
  <si>
    <t>luminária de led, com potência de 85 - 120 W, com grau de proteção de IP67, fabrícada em alumínio injetado, composta com fluxo luminoso de aproximadamente 9,500 lm, temperatura de cor entre 4500 - 5500 k,  com o minimo de 34 led`s e máximo de 40 led`s, com suporte de fixação em braços  de 40 à 60 mm, com tipo de lente IES1, vida útil de no minimo 50.000h,  sistema de inclinação de até 180 graus e dimensões de aproximadamente 500x300x60mm. inclusive instalação e Fio de cobre termoplástico, com isolamento para 750V, seção de 2.5 mm2 (7 metros).</t>
  </si>
  <si>
    <t>luminária de led, com potência de 200 à 250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</si>
  <si>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luminaria de led de 200-255 w</t>
  </si>
  <si>
    <t>luminária de led, com potência de 200 à 255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</si>
  <si>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elimac</t>
  </si>
  <si>
    <t>tel:(11)29472066</t>
  </si>
  <si>
    <t>vendedor dep. De vendas</t>
  </si>
  <si>
    <t>sp ilumnação</t>
  </si>
  <si>
    <t>tel:(11)26068534</t>
  </si>
  <si>
    <t>Tapume de vedação e proteção, executado com chapas de compensado resinado com 6mm de espessura, exclusive pintura</t>
  </si>
  <si>
    <t xml:space="preserve">LOCAL: Iluminação Pública da Comunidade de Santo Eduardo - PRESIDENTE KENNEDY </t>
  </si>
  <si>
    <t>5.6</t>
  </si>
  <si>
    <t>5.7</t>
  </si>
  <si>
    <t>SINALIZAÇÃO E ITENS DE INSTALAÇÃO</t>
  </si>
  <si>
    <t>Base externa para relé fotoelétrico. FORNECIMENTO</t>
  </si>
  <si>
    <t>5.8</t>
  </si>
  <si>
    <t>21.031.0010-A</t>
  </si>
  <si>
    <t>luminária de led, com potência de 140 à 160 W, com grau de proteção de IP67, fabrícada em alumínio injetado, composta com fluxo luminoso de aproximadamente 16.000 lm, temperatura de cor entre 4500 - 5500 k,  com o minimo de 50 led`s e máximo de 60 led`s, com suporte de fixação em braços  de 40 à 60 mm, com tipo de lente IES1, vida útil de no minimo 50.000h, sistema de inclinação de até 180 graus e dimensões de aproximadamente 600x300x60mm.. inclusive instalação e Fio de cobre termoplástico, com isolamento para 750V, seção de 2.5 mm2 (7 metros).</t>
  </si>
  <si>
    <t>LUMINÁRIAS DE LED</t>
  </si>
  <si>
    <t>COMP-01 ITEM--</t>
  </si>
  <si>
    <t>COMP-02 ITEM--</t>
  </si>
  <si>
    <t>COMP-03 ITEM--</t>
  </si>
  <si>
    <t>composição 01</t>
  </si>
  <si>
    <t>composição 02</t>
  </si>
  <si>
    <t>composição 03</t>
  </si>
  <si>
    <t>NOVEMBRO/2015</t>
  </si>
  <si>
    <r>
      <rPr>
        <b/>
        <sz val="14"/>
        <rFont val="Calibri"/>
        <family val="2"/>
      </rPr>
      <t>TABELA:</t>
    </r>
    <r>
      <rPr>
        <sz val="14"/>
        <rFont val="Calibri"/>
        <family val="2"/>
      </rPr>
      <t xml:space="preserve"> IOPES OUT/2015 (LS=134,87%; BDI=27,64), DER-ES OUT/2014  (BDI=26,05%), EMOP MAR/2015( BDI=23%), SINAPI OUT/2015 (BDI=27,64%)</t>
    </r>
  </si>
  <si>
    <t>TABELA: IOPES OUT/2015 (LS=134,87%; BDI=27,64), DER-ES OUT/2014  (BDI=26,05%), EMOP MAR/2015( BDI=23%), SINAPI OUT/2015 (BDI=27,64%)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</si>
</sst>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000000000"/>
    <numFmt numFmtId="167" formatCode="#,##0.000"/>
    <numFmt numFmtId="168" formatCode="General_)"/>
    <numFmt numFmtId="169" formatCode="#,##0.0000"/>
    <numFmt numFmtId="170" formatCode="0.000"/>
    <numFmt numFmtId="171" formatCode="_-[$R$-416]\ * #,##0.00_-;\-[$R$-416]\ * #,##0.00_-;_-[$R$-416]\ * &quot;-&quot;??_-;_-@_-"/>
    <numFmt numFmtId="172" formatCode="#,##0.00_ ;\-#,##0.00\ "/>
    <numFmt numFmtId="173" formatCode="0.0"/>
    <numFmt numFmtId="174" formatCode="_(* #,##0_);_(* \(#,##0\);_(* &quot;-&quot;_);_(@_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_(* #,##0.0_);_(* \(#,##0.0\);_(* &quot;-&quot;??_);_(@_)"/>
    <numFmt numFmtId="178" formatCode="_(* #,##0.000_);_(* \(#,##0.000\);_(* &quot;-&quot;??_);_(@_)"/>
    <numFmt numFmtId="179" formatCode="_ * #,##0_ ;_ * \-#,##0_ ;_ * &quot;-&quot;_ ;_ @_ "/>
    <numFmt numFmtId="180" formatCode="_ * #,##0.00_ ;_ * \-#,##0.00_ ;_ * &quot;-&quot;??_ ;_ @_ "/>
    <numFmt numFmtId="181" formatCode="#,##0.0"/>
    <numFmt numFmtId="182" formatCode="dd\-mmm\-yyyy"/>
    <numFmt numFmtId="183" formatCode="mmm/yyyy"/>
    <numFmt numFmtId="184" formatCode="#,##0\ &quot;dias&quot;"/>
    <numFmt numFmtId="185" formatCode="0.0%"/>
    <numFmt numFmtId="186" formatCode="_(* #,##0.00_);_(* \(#,##0.00\);_(* &quot;&quot;??_);_(@_)"/>
    <numFmt numFmtId="187" formatCode="_(* 0.00%_);_(* \(0.00%\);_(* &quot;&quot;??_);_(@_)"/>
    <numFmt numFmtId="188" formatCode="#,##0.000\ &quot;Km (m)&quot;"/>
    <numFmt numFmtId="189" formatCode="#,##0.00\ &quot;Km&quot;"/>
    <numFmt numFmtId="190" formatCode="#,##0.0\ &quot;Kg&quot;"/>
    <numFmt numFmtId="191" formatCode="_(* ##0.0%_);_(* \(##0.0%\);_(* &quot;-&quot;??_);_(@_)"/>
    <numFmt numFmtId="192" formatCode="[$-416]mmm\-yy;@"/>
    <numFmt numFmtId="193" formatCode="#,##0.00\ &quot;m³&quot;"/>
    <numFmt numFmtId="194" formatCode="#,##0.00\ &quot;m &quot;"/>
    <numFmt numFmtId="195" formatCode="mmm\-yyyy"/>
    <numFmt numFmtId="196" formatCode="mmm\-yy"/>
    <numFmt numFmtId="197" formatCode="&quot;R$&quot;\ #,##0.00"/>
    <numFmt numFmtId="198" formatCode="#,##0.00;_(* \(#,##0.00\);_(* &quot;&quot;??_);_(@_)"/>
    <numFmt numFmtId="199" formatCode="00#"/>
    <numFmt numFmtId="200" formatCode="0.000%"/>
    <numFmt numFmtId="201" formatCode="mmm\-yyyy\ "/>
    <numFmt numFmtId="202" formatCode="#,##0_ ;\-#,##0\ "/>
    <numFmt numFmtId="203" formatCode="dd/mmm/yyyy"/>
    <numFmt numFmtId="204" formatCode="_(\ 0.00%_);_(\ \(0.00%\);_(* &quot;&quot;??_);_(@_)"/>
    <numFmt numFmtId="205" formatCode="#,##0;\-\ #,##0;_-&quot;-&quot;_-;_-@_-"/>
    <numFmt numFmtId="206" formatCode="000"/>
    <numFmt numFmtId="207" formatCode="_-&quot;R$&quot;\ * #,##0.0_-;\-&quot;R$&quot;\ * #,##0.0_-;_-&quot;R$&quot;\ * &quot;-&quot;??_-;_-@_-"/>
    <numFmt numFmtId="208" formatCode="&quot;Sim&quot;;&quot;Sim&quot;;&quot;Não&quot;"/>
    <numFmt numFmtId="209" formatCode="&quot;Verdadeiro&quot;;&quot;Verdadeiro&quot;;&quot;Falso&quot;"/>
    <numFmt numFmtId="210" formatCode="&quot;Ativar&quot;;&quot;Ativar&quot;;&quot;Desativar&quot;"/>
    <numFmt numFmtId="211" formatCode="[$€-2]\ #,##0.00_);[Red]\([$€-2]\ #,##0.00\)"/>
    <numFmt numFmtId="212" formatCode="000000000.0"/>
    <numFmt numFmtId="213" formatCode="0.0000%"/>
    <numFmt numFmtId="214" formatCode="[$-416]dddd\,\ d&quot; de &quot;mmmm&quot; de &quot;yyyy"/>
    <numFmt numFmtId="215" formatCode="00000"/>
    <numFmt numFmtId="216" formatCode="_-&quot;R$&quot;\ * #,##0.0_-;\-&quot;R$&quot;\ * #,##0.0_-;_-&quot;R$&quot;\ * &quot;-&quot;?_-;_-@_-"/>
    <numFmt numFmtId="217" formatCode="#,##0.0_ ;\-#,##0.0\ "/>
    <numFmt numFmtId="218" formatCode="&quot;Ativado&quot;;&quot;Ativado&quot;;&quot;Desativado&quot;"/>
    <numFmt numFmtId="219" formatCode="_-&quot;R$&quot;\ * #,##0.000_-;\-&quot;R$&quot;\ * #,##0.000_-;_-&quot;R$&quot;\ * &quot;-&quot;???_-;_-@_-"/>
    <numFmt numFmtId="220" formatCode="0.0000"/>
    <numFmt numFmtId="221" formatCode="dd/mm/yyyy\ hh:mm:ss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sz val="10"/>
      <name val="Courier"/>
      <family val="3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6"/>
      <name val="Calibri"/>
      <family val="2"/>
    </font>
    <font>
      <sz val="18"/>
      <name val="Calibri"/>
      <family val="2"/>
    </font>
    <font>
      <b/>
      <sz val="16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/>
      <right style="thick"/>
      <top/>
      <bottom/>
    </border>
    <border>
      <left/>
      <right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hair"/>
      <right style="medium"/>
      <top style="hair"/>
      <bottom style="hair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 style="hair"/>
      <top style="hair"/>
      <bottom/>
    </border>
    <border>
      <left/>
      <right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hair"/>
      <right style="hair"/>
      <top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/>
      <right/>
      <top/>
      <bottom style="hair"/>
    </border>
    <border>
      <left style="hair"/>
      <right style="hair"/>
      <top style="medium"/>
      <bottom style="hair"/>
    </border>
    <border>
      <left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>
        <color indexed="63"/>
      </top>
      <bottom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ck"/>
    </border>
    <border>
      <left style="thick"/>
      <right/>
      <top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ck"/>
    </border>
    <border>
      <left style="medium"/>
      <right/>
      <top style="medium"/>
      <bottom style="thick"/>
    </border>
    <border>
      <left style="medium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591">
    <xf numFmtId="0" fontId="0" fillId="0" borderId="0" xfId="0" applyFont="1" applyAlignment="1">
      <alignment/>
    </xf>
    <xf numFmtId="0" fontId="5" fillId="33" borderId="0" xfId="54" applyFont="1" applyFill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1" xfId="54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0" xfId="54" applyFont="1" applyFill="1" applyAlignment="1">
      <alignment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justify" vertical="center"/>
    </xf>
    <xf numFmtId="49" fontId="5" fillId="33" borderId="13" xfId="54" applyNumberFormat="1" applyFont="1" applyFill="1" applyBorder="1" applyAlignment="1">
      <alignment horizontal="right" vertical="center" wrapText="1"/>
      <protection/>
    </xf>
    <xf numFmtId="49" fontId="5" fillId="33" borderId="14" xfId="54" applyNumberFormat="1" applyFont="1" applyFill="1" applyBorder="1" applyAlignment="1">
      <alignment horizontal="right" vertical="center" wrapText="1"/>
      <protection/>
    </xf>
    <xf numFmtId="0" fontId="5" fillId="33" borderId="0" xfId="54" applyFont="1" applyFill="1" applyAlignment="1">
      <alignment horizontal="right" vertical="center"/>
      <protection/>
    </xf>
    <xf numFmtId="0" fontId="11" fillId="0" borderId="15" xfId="51" applyFont="1" applyBorder="1" applyAlignment="1">
      <alignment horizontal="left"/>
      <protection/>
    </xf>
    <xf numFmtId="4" fontId="5" fillId="0" borderId="16" xfId="51" applyNumberFormat="1" applyFont="1" applyBorder="1" applyAlignment="1">
      <alignment horizontal="right" vertical="center"/>
      <protection/>
    </xf>
    <xf numFmtId="0" fontId="5" fillId="0" borderId="16" xfId="51" applyFont="1" applyBorder="1" applyAlignment="1">
      <alignment horizontal="center" vertical="center"/>
      <protection/>
    </xf>
    <xf numFmtId="0" fontId="5" fillId="0" borderId="17" xfId="51" applyFont="1" applyBorder="1" applyAlignment="1">
      <alignment horizontal="left" vertical="center"/>
      <protection/>
    </xf>
    <xf numFmtId="0" fontId="5" fillId="0" borderId="18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5" fillId="0" borderId="2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6" fillId="34" borderId="0" xfId="0" applyFont="1" applyFill="1" applyAlignment="1">
      <alignment/>
    </xf>
    <xf numFmtId="0" fontId="75" fillId="33" borderId="0" xfId="0" applyFont="1" applyFill="1" applyAlignment="1">
      <alignment/>
    </xf>
    <xf numFmtId="0" fontId="75" fillId="34" borderId="0" xfId="0" applyFont="1" applyFill="1" applyAlignment="1">
      <alignment/>
    </xf>
    <xf numFmtId="0" fontId="75" fillId="33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5" fillId="34" borderId="0" xfId="0" applyFont="1" applyFill="1" applyAlignment="1">
      <alignment/>
    </xf>
    <xf numFmtId="0" fontId="75" fillId="33" borderId="0" xfId="0" applyFont="1" applyFill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11" fillId="0" borderId="0" xfId="51" applyFont="1" applyBorder="1">
      <alignment/>
      <protection/>
    </xf>
    <xf numFmtId="0" fontId="46" fillId="35" borderId="22" xfId="0" applyFont="1" applyFill="1" applyBorder="1" applyAlignment="1">
      <alignment horizontal="left" vertical="top"/>
    </xf>
    <xf numFmtId="0" fontId="46" fillId="35" borderId="23" xfId="0" applyFont="1" applyFill="1" applyBorder="1" applyAlignment="1">
      <alignment horizontal="left" vertical="top"/>
    </xf>
    <xf numFmtId="4" fontId="5" fillId="35" borderId="24" xfId="51" applyNumberFormat="1" applyFont="1" applyFill="1" applyBorder="1" applyAlignment="1">
      <alignment horizontal="right"/>
      <protection/>
    </xf>
    <xf numFmtId="0" fontId="12" fillId="0" borderId="25" xfId="51" applyFont="1" applyBorder="1" applyAlignment="1">
      <alignment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horizontal="left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49" fontId="10" fillId="35" borderId="29" xfId="51" applyNumberFormat="1" applyFont="1" applyFill="1" applyBorder="1" applyAlignment="1">
      <alignment horizontal="center"/>
      <protection/>
    </xf>
    <xf numFmtId="171" fontId="10" fillId="35" borderId="30" xfId="51" applyNumberFormat="1" applyFont="1" applyFill="1" applyBorder="1" applyAlignment="1">
      <alignment horizontal="center"/>
      <protection/>
    </xf>
    <xf numFmtId="49" fontId="10" fillId="35" borderId="31" xfId="51" applyNumberFormat="1" applyFont="1" applyFill="1" applyBorder="1" applyAlignment="1">
      <alignment horizontal="center"/>
      <protection/>
    </xf>
    <xf numFmtId="49" fontId="7" fillId="35" borderId="29" xfId="51" applyNumberFormat="1" applyFont="1" applyFill="1" applyBorder="1" applyAlignment="1">
      <alignment horizontal="center"/>
      <protection/>
    </xf>
    <xf numFmtId="171" fontId="7" fillId="35" borderId="30" xfId="51" applyNumberFormat="1" applyFont="1" applyFill="1" applyBorder="1" applyAlignment="1">
      <alignment horizontal="center"/>
      <protection/>
    </xf>
    <xf numFmtId="49" fontId="7" fillId="35" borderId="29" xfId="51" applyNumberFormat="1" applyFont="1" applyFill="1" applyBorder="1" applyAlignment="1">
      <alignment horizontal="center" vertical="center"/>
      <protection/>
    </xf>
    <xf numFmtId="171" fontId="7" fillId="35" borderId="30" xfId="51" applyNumberFormat="1" applyFont="1" applyFill="1" applyBorder="1" applyAlignment="1">
      <alignment horizontal="center" vertical="center"/>
      <protection/>
    </xf>
    <xf numFmtId="49" fontId="5" fillId="35" borderId="29" xfId="51" applyNumberFormat="1" applyFont="1" applyFill="1" applyBorder="1" applyAlignment="1">
      <alignment horizontal="center"/>
      <protection/>
    </xf>
    <xf numFmtId="4" fontId="5" fillId="35" borderId="30" xfId="51" applyNumberFormat="1" applyFont="1" applyFill="1" applyBorder="1" applyAlignment="1">
      <alignment horizontal="center"/>
      <protection/>
    </xf>
    <xf numFmtId="4" fontId="77" fillId="35" borderId="30" xfId="51" applyNumberFormat="1" applyFont="1" applyFill="1" applyBorder="1" applyAlignment="1">
      <alignment horizontal="center"/>
      <protection/>
    </xf>
    <xf numFmtId="4" fontId="5" fillId="35" borderId="23" xfId="51" applyNumberFormat="1" applyFont="1" applyFill="1" applyBorder="1" applyAlignment="1">
      <alignment horizontal="right"/>
      <protection/>
    </xf>
    <xf numFmtId="0" fontId="11" fillId="0" borderId="32" xfId="51" applyFont="1" applyBorder="1">
      <alignment/>
      <protection/>
    </xf>
    <xf numFmtId="0" fontId="10" fillId="35" borderId="16" xfId="54" applyFont="1" applyFill="1" applyBorder="1" applyAlignment="1">
      <alignment vertical="center"/>
      <protection/>
    </xf>
    <xf numFmtId="0" fontId="10" fillId="35" borderId="33" xfId="54" applyFont="1" applyFill="1" applyBorder="1" applyAlignment="1">
      <alignment vertical="center"/>
      <protection/>
    </xf>
    <xf numFmtId="0" fontId="10" fillId="35" borderId="34" xfId="54" applyFont="1" applyFill="1" applyBorder="1" applyAlignment="1">
      <alignment vertical="center"/>
      <protection/>
    </xf>
    <xf numFmtId="0" fontId="10" fillId="35" borderId="35" xfId="54" applyFont="1" applyFill="1" applyBorder="1" applyAlignment="1">
      <alignment vertical="center"/>
      <protection/>
    </xf>
    <xf numFmtId="0" fontId="10" fillId="35" borderId="36" xfId="54" applyFont="1" applyFill="1" applyBorder="1" applyAlignment="1">
      <alignment vertical="center"/>
      <protection/>
    </xf>
    <xf numFmtId="0" fontId="10" fillId="35" borderId="37" xfId="54" applyFont="1" applyFill="1" applyBorder="1" applyAlignment="1">
      <alignment vertical="center"/>
      <protection/>
    </xf>
    <xf numFmtId="0" fontId="12" fillId="0" borderId="38" xfId="51" applyFont="1" applyBorder="1" applyAlignment="1">
      <alignment horizontal="center"/>
      <protection/>
    </xf>
    <xf numFmtId="49" fontId="12" fillId="0" borderId="39" xfId="51" applyNumberFormat="1" applyFont="1" applyBorder="1" applyAlignment="1">
      <alignment horizontal="center" vertical="center"/>
      <protection/>
    </xf>
    <xf numFmtId="49" fontId="12" fillId="33" borderId="40" xfId="54" applyNumberFormat="1" applyFont="1" applyFill="1" applyBorder="1" applyAlignment="1">
      <alignment horizontal="left" vertical="center"/>
      <protection/>
    </xf>
    <xf numFmtId="49" fontId="12" fillId="33" borderId="32" xfId="54" applyNumberFormat="1" applyFont="1" applyFill="1" applyBorder="1" applyAlignment="1">
      <alignment horizontal="left" vertical="center"/>
      <protection/>
    </xf>
    <xf numFmtId="0" fontId="12" fillId="0" borderId="25" xfId="51" applyFont="1" applyBorder="1" applyAlignment="1">
      <alignment wrapText="1"/>
      <protection/>
    </xf>
    <xf numFmtId="4" fontId="5" fillId="33" borderId="10" xfId="54" applyNumberFormat="1" applyFont="1" applyFill="1" applyBorder="1" applyAlignment="1">
      <alignment horizontal="right" vertical="center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4" fontId="5" fillId="33" borderId="11" xfId="54" applyNumberFormat="1" applyFont="1" applyFill="1" applyBorder="1" applyAlignment="1">
      <alignment horizontal="right" vertical="center" wrapText="1"/>
      <protection/>
    </xf>
    <xf numFmtId="164" fontId="5" fillId="33" borderId="10" xfId="59" applyNumberFormat="1" applyFont="1" applyFill="1" applyBorder="1" applyAlignment="1">
      <alignment horizontal="right"/>
    </xf>
    <xf numFmtId="4" fontId="5" fillId="33" borderId="0" xfId="54" applyNumberFormat="1" applyFont="1" applyFill="1" applyAlignment="1">
      <alignment horizontal="right" vertical="center"/>
      <protection/>
    </xf>
    <xf numFmtId="171" fontId="5" fillId="33" borderId="41" xfId="59" applyNumberFormat="1" applyFont="1" applyFill="1" applyBorder="1" applyAlignment="1">
      <alignment horizontal="center" vertical="center" wrapText="1"/>
    </xf>
    <xf numFmtId="171" fontId="5" fillId="33" borderId="0" xfId="59" applyNumberFormat="1" applyFont="1" applyFill="1" applyAlignment="1">
      <alignment horizontal="center" vertical="center"/>
    </xf>
    <xf numFmtId="44" fontId="5" fillId="33" borderId="10" xfId="47" applyNumberFormat="1" applyFont="1" applyFill="1" applyBorder="1" applyAlignment="1">
      <alignment vertical="center"/>
    </xf>
    <xf numFmtId="44" fontId="5" fillId="33" borderId="10" xfId="47" applyNumberFormat="1" applyFont="1" applyFill="1" applyBorder="1" applyAlignment="1">
      <alignment vertical="center"/>
    </xf>
    <xf numFmtId="44" fontId="5" fillId="33" borderId="11" xfId="47" applyNumberFormat="1" applyFont="1" applyFill="1" applyBorder="1" applyAlignment="1">
      <alignment vertical="center"/>
    </xf>
    <xf numFmtId="44" fontId="5" fillId="33" borderId="0" xfId="47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1" fontId="11" fillId="35" borderId="42" xfId="59" applyNumberFormat="1" applyFont="1" applyFill="1" applyBorder="1" applyAlignment="1" applyProtection="1">
      <alignment horizontal="left" vertical="center"/>
      <protection locked="0"/>
    </xf>
    <xf numFmtId="171" fontId="11" fillId="35" borderId="43" xfId="51" applyNumberFormat="1" applyFont="1" applyFill="1" applyBorder="1" applyAlignment="1">
      <alignment horizontal="left" vertical="center"/>
      <protection/>
    </xf>
    <xf numFmtId="171" fontId="11" fillId="35" borderId="30" xfId="51" applyNumberFormat="1" applyFont="1" applyFill="1" applyBorder="1" applyAlignment="1">
      <alignment horizontal="left" vertical="center"/>
      <protection/>
    </xf>
    <xf numFmtId="171" fontId="11" fillId="35" borderId="44" xfId="59" applyNumberFormat="1" applyFont="1" applyFill="1" applyBorder="1" applyAlignment="1" applyProtection="1">
      <alignment horizontal="left" vertical="center"/>
      <protection locked="0"/>
    </xf>
    <xf numFmtId="171" fontId="11" fillId="35" borderId="45" xfId="51" applyNumberFormat="1" applyFont="1" applyFill="1" applyBorder="1" applyAlignment="1">
      <alignment horizontal="left" vertical="center"/>
      <protection/>
    </xf>
    <xf numFmtId="171" fontId="11" fillId="35" borderId="30" xfId="47" applyNumberFormat="1" applyFont="1" applyFill="1" applyBorder="1" applyAlignment="1" applyProtection="1">
      <alignment horizontal="left" vertical="center"/>
      <protection locked="0"/>
    </xf>
    <xf numFmtId="171" fontId="3" fillId="33" borderId="0" xfId="54" applyNumberFormat="1" applyFont="1" applyFill="1" applyBorder="1" applyAlignment="1">
      <alignment horizontal="center" vertical="center" wrapText="1"/>
      <protection/>
    </xf>
    <xf numFmtId="171" fontId="6" fillId="33" borderId="0" xfId="54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171" fontId="7" fillId="33" borderId="0" xfId="59" applyNumberFormat="1" applyFont="1" applyFill="1" applyBorder="1" applyAlignment="1">
      <alignment horizontal="center" vertical="center"/>
    </xf>
    <xf numFmtId="9" fontId="5" fillId="33" borderId="0" xfId="56" applyFont="1" applyFill="1" applyAlignment="1">
      <alignment vertical="center"/>
    </xf>
    <xf numFmtId="170" fontId="7" fillId="34" borderId="0" xfId="59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right" vertical="center"/>
    </xf>
    <xf numFmtId="0" fontId="7" fillId="33" borderId="46" xfId="54" applyFont="1" applyFill="1" applyBorder="1" applyAlignment="1">
      <alignment horizontal="left" vertical="center"/>
      <protection/>
    </xf>
    <xf numFmtId="0" fontId="7" fillId="33" borderId="46" xfId="54" applyFont="1" applyFill="1" applyBorder="1" applyAlignment="1">
      <alignment horizontal="center" vertical="center"/>
      <protection/>
    </xf>
    <xf numFmtId="4" fontId="7" fillId="33" borderId="46" xfId="54" applyNumberFormat="1" applyFont="1" applyFill="1" applyBorder="1" applyAlignment="1">
      <alignment horizontal="right" vertical="center"/>
      <protection/>
    </xf>
    <xf numFmtId="44" fontId="7" fillId="33" borderId="46" xfId="47" applyNumberFormat="1" applyFont="1" applyFill="1" applyBorder="1" applyAlignment="1">
      <alignment vertical="center"/>
    </xf>
    <xf numFmtId="171" fontId="7" fillId="33" borderId="47" xfId="5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49" fontId="6" fillId="33" borderId="32" xfId="54" applyNumberFormat="1" applyFont="1" applyFill="1" applyBorder="1" applyAlignment="1">
      <alignment horizontal="left" vertical="center"/>
      <protection/>
    </xf>
    <xf numFmtId="49" fontId="6" fillId="33" borderId="0" xfId="54" applyNumberFormat="1" applyFont="1" applyFill="1" applyBorder="1" applyAlignment="1">
      <alignment horizontal="center" vertical="center" wrapText="1"/>
      <protection/>
    </xf>
    <xf numFmtId="49" fontId="6" fillId="33" borderId="0" xfId="54" applyNumberFormat="1" applyFont="1" applyFill="1" applyBorder="1" applyAlignment="1">
      <alignment horizontal="left" vertical="center" wrapText="1"/>
      <protection/>
    </xf>
    <xf numFmtId="49" fontId="6" fillId="33" borderId="0" xfId="54" applyNumberFormat="1" applyFont="1" applyFill="1" applyBorder="1" applyAlignment="1">
      <alignment horizontal="right" vertical="center" wrapText="1"/>
      <protection/>
    </xf>
    <xf numFmtId="49" fontId="12" fillId="34" borderId="48" xfId="54" applyNumberFormat="1" applyFont="1" applyFill="1" applyBorder="1" applyAlignment="1">
      <alignment horizontal="right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4" fontId="12" fillId="34" borderId="0" xfId="54" applyNumberFormat="1" applyFont="1" applyFill="1" applyBorder="1" applyAlignment="1">
      <alignment horizontal="right" vertical="center"/>
      <protection/>
    </xf>
    <xf numFmtId="0" fontId="13" fillId="0" borderId="14" xfId="0" applyFont="1" applyFill="1" applyBorder="1" applyAlignment="1">
      <alignment horizontal="right" vertical="center"/>
    </xf>
    <xf numFmtId="0" fontId="11" fillId="33" borderId="10" xfId="54" applyFont="1" applyFill="1" applyBorder="1" applyAlignment="1" applyProtection="1">
      <alignment horizontal="center" vertical="center" wrapText="1"/>
      <protection/>
    </xf>
    <xf numFmtId="4" fontId="11" fillId="33" borderId="10" xfId="54" applyNumberFormat="1" applyFont="1" applyFill="1" applyBorder="1" applyAlignment="1">
      <alignment horizontal="right" vertical="center" wrapText="1"/>
      <protection/>
    </xf>
    <xf numFmtId="0" fontId="11" fillId="0" borderId="49" xfId="0" applyFont="1" applyFill="1" applyBorder="1" applyAlignment="1">
      <alignment horizontal="center" vertical="center"/>
    </xf>
    <xf numFmtId="44" fontId="6" fillId="33" borderId="39" xfId="54" applyNumberFormat="1" applyFont="1" applyFill="1" applyBorder="1" applyAlignment="1">
      <alignment vertical="center" wrapText="1"/>
      <protection/>
    </xf>
    <xf numFmtId="171" fontId="11" fillId="33" borderId="41" xfId="59" applyNumberFormat="1" applyFont="1" applyFill="1" applyBorder="1" applyAlignment="1">
      <alignment horizontal="center" vertical="center" wrapText="1"/>
    </xf>
    <xf numFmtId="49" fontId="12" fillId="34" borderId="50" xfId="54" applyNumberFormat="1" applyFont="1" applyFill="1" applyBorder="1" applyAlignment="1">
      <alignment horizontal="center" vertical="center"/>
      <protection/>
    </xf>
    <xf numFmtId="170" fontId="7" fillId="34" borderId="10" xfId="59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0" fontId="78" fillId="0" borderId="0" xfId="0" applyFont="1" applyAlignment="1">
      <alignment horizontal="center" vertical="center"/>
    </xf>
    <xf numFmtId="0" fontId="8" fillId="33" borderId="51" xfId="0" applyFont="1" applyFill="1" applyBorder="1" applyAlignment="1">
      <alignment horizontal="right" vertical="center"/>
    </xf>
    <xf numFmtId="0" fontId="8" fillId="36" borderId="52" xfId="0" applyFont="1" applyFill="1" applyBorder="1" applyAlignment="1">
      <alignment horizontal="right" vertical="center"/>
    </xf>
    <xf numFmtId="49" fontId="4" fillId="33" borderId="53" xfId="54" applyNumberFormat="1" applyFont="1" applyFill="1" applyBorder="1" applyAlignment="1">
      <alignment horizontal="center" vertical="center" wrapText="1"/>
      <protection/>
    </xf>
    <xf numFmtId="49" fontId="4" fillId="33" borderId="54" xfId="54" applyNumberFormat="1" applyFont="1" applyFill="1" applyBorder="1" applyAlignment="1">
      <alignment horizontal="center" vertical="center" wrapText="1"/>
      <protection/>
    </xf>
    <xf numFmtId="0" fontId="13" fillId="0" borderId="51" xfId="0" applyFont="1" applyFill="1" applyBorder="1" applyAlignment="1">
      <alignment horizontal="right" vertical="center"/>
    </xf>
    <xf numFmtId="49" fontId="14" fillId="34" borderId="48" xfId="54" applyNumberFormat="1" applyFont="1" applyFill="1" applyBorder="1" applyAlignment="1">
      <alignment horizontal="right" vertical="center"/>
      <protection/>
    </xf>
    <xf numFmtId="49" fontId="14" fillId="34" borderId="10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 applyAlignment="1">
      <alignment horizontal="center" vertical="center"/>
      <protection/>
    </xf>
    <xf numFmtId="4" fontId="14" fillId="34" borderId="0" xfId="54" applyNumberFormat="1" applyFont="1" applyFill="1" applyBorder="1" applyAlignment="1">
      <alignment horizontal="right" vertical="center"/>
      <protection/>
    </xf>
    <xf numFmtId="49" fontId="14" fillId="34" borderId="50" xfId="54" applyNumberFormat="1" applyFont="1" applyFill="1" applyBorder="1" applyAlignment="1">
      <alignment horizontal="center" vertical="center"/>
      <protection/>
    </xf>
    <xf numFmtId="0" fontId="8" fillId="33" borderId="55" xfId="0" applyFont="1" applyFill="1" applyBorder="1" applyAlignment="1">
      <alignment horizontal="right" vertical="center"/>
    </xf>
    <xf numFmtId="4" fontId="15" fillId="34" borderId="10" xfId="54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78" fillId="0" borderId="38" xfId="0" applyFont="1" applyBorder="1" applyAlignment="1">
      <alignment/>
    </xf>
    <xf numFmtId="0" fontId="78" fillId="0" borderId="39" xfId="0" applyFont="1" applyBorder="1" applyAlignment="1">
      <alignment/>
    </xf>
    <xf numFmtId="0" fontId="12" fillId="0" borderId="0" xfId="51" applyFont="1" applyBorder="1" applyAlignment="1" applyProtection="1">
      <alignment vertical="center"/>
      <protection locked="0"/>
    </xf>
    <xf numFmtId="0" fontId="11" fillId="0" borderId="56" xfId="51" applyFont="1" applyBorder="1">
      <alignment/>
      <protection/>
    </xf>
    <xf numFmtId="0" fontId="11" fillId="0" borderId="18" xfId="51" applyFont="1" applyBorder="1" applyAlignment="1">
      <alignment/>
      <protection/>
    </xf>
    <xf numFmtId="0" fontId="11" fillId="0" borderId="57" xfId="51" applyFont="1" applyBorder="1" applyAlignment="1">
      <alignment horizontal="left"/>
      <protection/>
    </xf>
    <xf numFmtId="4" fontId="11" fillId="0" borderId="0" xfId="51" applyNumberFormat="1" applyFont="1" applyBorder="1">
      <alignment/>
      <protection/>
    </xf>
    <xf numFmtId="0" fontId="11" fillId="0" borderId="26" xfId="51" applyFont="1" applyBorder="1" applyAlignment="1">
      <alignment horizontal="center" vertical="center"/>
      <protection/>
    </xf>
    <xf numFmtId="0" fontId="11" fillId="0" borderId="58" xfId="51" applyFont="1" applyBorder="1" applyAlignment="1">
      <alignment vertical="center"/>
      <protection/>
    </xf>
    <xf numFmtId="0" fontId="11" fillId="0" borderId="59" xfId="51" applyFont="1" applyBorder="1" applyAlignment="1">
      <alignment horizontal="left" vertical="center"/>
      <protection/>
    </xf>
    <xf numFmtId="4" fontId="11" fillId="0" borderId="60" xfId="51" applyNumberFormat="1" applyFont="1" applyBorder="1" applyAlignment="1">
      <alignment horizontal="right" vertical="center"/>
      <protection/>
    </xf>
    <xf numFmtId="4" fontId="11" fillId="0" borderId="53" xfId="51" applyNumberFormat="1" applyFont="1" applyBorder="1" applyAlignment="1">
      <alignment horizontal="left" vertical="center"/>
      <protection/>
    </xf>
    <xf numFmtId="0" fontId="11" fillId="0" borderId="53" xfId="51" applyFont="1" applyBorder="1" applyAlignment="1">
      <alignment horizontal="center" vertical="center"/>
      <protection/>
    </xf>
    <xf numFmtId="0" fontId="11" fillId="0" borderId="20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/>
      <protection/>
    </xf>
    <xf numFmtId="0" fontId="11" fillId="0" borderId="61" xfId="0" applyFont="1" applyBorder="1" applyAlignment="1">
      <alignment horizontal="center"/>
    </xf>
    <xf numFmtId="0" fontId="11" fillId="0" borderId="28" xfId="51" applyFont="1" applyBorder="1" applyAlignment="1">
      <alignment horizontal="center" vertical="center"/>
      <protection/>
    </xf>
    <xf numFmtId="0" fontId="11" fillId="0" borderId="17" xfId="51" applyFont="1" applyBorder="1" applyAlignment="1">
      <alignment vertical="center"/>
      <protection/>
    </xf>
    <xf numFmtId="0" fontId="11" fillId="0" borderId="18" xfId="51" applyFont="1" applyBorder="1" applyAlignment="1">
      <alignment horizontal="left" vertical="center"/>
      <protection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49" fontId="11" fillId="35" borderId="29" xfId="51" applyNumberFormat="1" applyFont="1" applyFill="1" applyBorder="1" applyAlignment="1">
      <alignment horizontal="center"/>
      <protection/>
    </xf>
    <xf numFmtId="171" fontId="11" fillId="33" borderId="36" xfId="51" applyNumberFormat="1" applyFont="1" applyFill="1" applyBorder="1" applyAlignment="1">
      <alignment vertical="center"/>
      <protection/>
    </xf>
    <xf numFmtId="2" fontId="11" fillId="35" borderId="65" xfId="51" applyNumberFormat="1" applyFont="1" applyFill="1" applyBorder="1" applyAlignment="1">
      <alignment vertical="center"/>
      <protection/>
    </xf>
    <xf numFmtId="171" fontId="11" fillId="33" borderId="65" xfId="51" applyNumberFormat="1" applyFont="1" applyFill="1" applyBorder="1" applyAlignment="1">
      <alignment vertical="center"/>
      <protection/>
    </xf>
    <xf numFmtId="171" fontId="78" fillId="35" borderId="43" xfId="0" applyNumberFormat="1" applyFont="1" applyFill="1" applyBorder="1" applyAlignment="1">
      <alignment/>
    </xf>
    <xf numFmtId="0" fontId="11" fillId="33" borderId="22" xfId="51" applyFont="1" applyFill="1" applyBorder="1" applyAlignment="1">
      <alignment horizontal="left"/>
      <protection/>
    </xf>
    <xf numFmtId="0" fontId="11" fillId="33" borderId="23" xfId="51" applyFont="1" applyFill="1" applyBorder="1" applyAlignment="1">
      <alignment horizontal="left"/>
      <protection/>
    </xf>
    <xf numFmtId="0" fontId="11" fillId="33" borderId="24" xfId="51" applyFont="1" applyFill="1" applyBorder="1" applyAlignment="1">
      <alignment horizontal="left"/>
      <protection/>
    </xf>
    <xf numFmtId="171" fontId="11" fillId="33" borderId="37" xfId="51" applyNumberFormat="1" applyFont="1" applyFill="1" applyBorder="1" applyAlignment="1">
      <alignment vertical="center"/>
      <protection/>
    </xf>
    <xf numFmtId="0" fontId="11" fillId="35" borderId="66" xfId="51" applyNumberFormat="1" applyFont="1" applyFill="1" applyBorder="1" applyAlignment="1">
      <alignment vertical="center"/>
      <protection/>
    </xf>
    <xf numFmtId="171" fontId="11" fillId="33" borderId="66" xfId="51" applyNumberFormat="1" applyFont="1" applyFill="1" applyBorder="1" applyAlignment="1">
      <alignment vertical="center"/>
      <protection/>
    </xf>
    <xf numFmtId="171" fontId="11" fillId="33" borderId="22" xfId="51" applyNumberFormat="1" applyFont="1" applyFill="1" applyBorder="1" applyAlignment="1">
      <alignment vertical="center"/>
      <protection/>
    </xf>
    <xf numFmtId="2" fontId="11" fillId="35" borderId="66" xfId="51" applyNumberFormat="1" applyFont="1" applyFill="1" applyBorder="1" applyAlignment="1">
      <alignment vertical="center"/>
      <protection/>
    </xf>
    <xf numFmtId="171" fontId="11" fillId="33" borderId="66" xfId="59" applyNumberFormat="1" applyFont="1" applyFill="1" applyBorder="1" applyAlignment="1">
      <alignment horizontal="center" vertical="center"/>
    </xf>
    <xf numFmtId="171" fontId="11" fillId="33" borderId="67" xfId="59" applyNumberFormat="1" applyFont="1" applyFill="1" applyBorder="1" applyAlignment="1">
      <alignment horizontal="center" vertical="center"/>
    </xf>
    <xf numFmtId="171" fontId="11" fillId="33" borderId="68" xfId="51" applyNumberFormat="1" applyFont="1" applyFill="1" applyBorder="1" applyAlignment="1">
      <alignment vertical="center"/>
      <protection/>
    </xf>
    <xf numFmtId="171" fontId="11" fillId="33" borderId="23" xfId="51" applyNumberFormat="1" applyFont="1" applyFill="1" applyBorder="1" applyAlignment="1">
      <alignment/>
      <protection/>
    </xf>
    <xf numFmtId="4" fontId="11" fillId="35" borderId="22" xfId="51" applyNumberFormat="1" applyFont="1" applyFill="1" applyBorder="1" applyAlignment="1">
      <alignment horizontal="right"/>
      <protection/>
    </xf>
    <xf numFmtId="4" fontId="11" fillId="33" borderId="22" xfId="51" applyNumberFormat="1" applyFont="1" applyFill="1" applyBorder="1" applyAlignment="1">
      <alignment horizontal="right"/>
      <protection/>
    </xf>
    <xf numFmtId="4" fontId="11" fillId="35" borderId="30" xfId="51" applyNumberFormat="1" applyFont="1" applyFill="1" applyBorder="1" applyAlignment="1">
      <alignment horizontal="right"/>
      <protection/>
    </xf>
    <xf numFmtId="171" fontId="11" fillId="35" borderId="24" xfId="0" applyNumberFormat="1" applyFont="1" applyFill="1" applyBorder="1" applyAlignment="1">
      <alignment horizontal="left" vertical="top"/>
    </xf>
    <xf numFmtId="4" fontId="11" fillId="35" borderId="24" xfId="51" applyNumberFormat="1" applyFont="1" applyFill="1" applyBorder="1" applyAlignment="1">
      <alignment horizontal="right"/>
      <protection/>
    </xf>
    <xf numFmtId="4" fontId="11" fillId="33" borderId="30" xfId="51" applyNumberFormat="1" applyFont="1" applyFill="1" applyBorder="1" applyAlignment="1">
      <alignment horizontal="right"/>
      <protection/>
    </xf>
    <xf numFmtId="4" fontId="78" fillId="0" borderId="39" xfId="0" applyNumberFormat="1" applyFont="1" applyBorder="1" applyAlignment="1">
      <alignment/>
    </xf>
    <xf numFmtId="0" fontId="78" fillId="0" borderId="69" xfId="0" applyFont="1" applyBorder="1" applyAlignment="1">
      <alignment/>
    </xf>
    <xf numFmtId="49" fontId="11" fillId="33" borderId="22" xfId="51" applyNumberFormat="1" applyFont="1" applyFill="1" applyBorder="1" applyAlignment="1">
      <alignment horizontal="left"/>
      <protection/>
    </xf>
    <xf numFmtId="4" fontId="12" fillId="0" borderId="0" xfId="51" applyNumberFormat="1" applyFont="1" applyBorder="1" applyAlignment="1">
      <alignment/>
      <protection/>
    </xf>
    <xf numFmtId="0" fontId="7" fillId="37" borderId="70" xfId="0" applyFont="1" applyFill="1" applyBorder="1" applyAlignment="1">
      <alignment horizontal="left"/>
    </xf>
    <xf numFmtId="0" fontId="7" fillId="37" borderId="29" xfId="0" applyFont="1" applyFill="1" applyBorder="1" applyAlignment="1">
      <alignment horizontal="left"/>
    </xf>
    <xf numFmtId="0" fontId="7" fillId="37" borderId="71" xfId="0" applyFont="1" applyFill="1" applyBorder="1" applyAlignment="1">
      <alignment horizontal="left" vertical="center" wrapText="1"/>
    </xf>
    <xf numFmtId="0" fontId="7" fillId="33" borderId="72" xfId="0" applyFont="1" applyFill="1" applyBorder="1" applyAlignment="1">
      <alignment horizontal="right" vertical="center" wrapText="1"/>
    </xf>
    <xf numFmtId="0" fontId="79" fillId="0" borderId="66" xfId="0" applyFont="1" applyBorder="1" applyAlignment="1">
      <alignment/>
    </xf>
    <xf numFmtId="0" fontId="5" fillId="33" borderId="66" xfId="0" applyFont="1" applyFill="1" applyBorder="1" applyAlignment="1">
      <alignment horizontal="center" vertical="center" wrapText="1"/>
    </xf>
    <xf numFmtId="0" fontId="79" fillId="0" borderId="66" xfId="0" applyFont="1" applyBorder="1" applyAlignment="1">
      <alignment horizontal="center"/>
    </xf>
    <xf numFmtId="2" fontId="5" fillId="33" borderId="66" xfId="0" applyNumberFormat="1" applyFont="1" applyFill="1" applyBorder="1" applyAlignment="1">
      <alignment horizontal="right" vertical="center" wrapText="1"/>
    </xf>
    <xf numFmtId="0" fontId="5" fillId="33" borderId="65" xfId="0" applyFont="1" applyFill="1" applyBorder="1" applyAlignment="1">
      <alignment horizontal="right" vertical="center" wrapText="1"/>
    </xf>
    <xf numFmtId="2" fontId="5" fillId="33" borderId="65" xfId="0" applyNumberFormat="1" applyFont="1" applyFill="1" applyBorder="1" applyAlignment="1">
      <alignment horizontal="right" vertical="center" wrapText="1"/>
    </xf>
    <xf numFmtId="170" fontId="5" fillId="33" borderId="30" xfId="0" applyNumberFormat="1" applyFont="1" applyFill="1" applyBorder="1" applyAlignment="1">
      <alignment horizontal="right"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66" xfId="0" applyFont="1" applyFill="1" applyBorder="1" applyAlignment="1">
      <alignment horizontal="right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79" fillId="0" borderId="73" xfId="0" applyFont="1" applyBorder="1" applyAlignment="1">
      <alignment horizontal="center"/>
    </xf>
    <xf numFmtId="0" fontId="5" fillId="33" borderId="73" xfId="0" applyFont="1" applyFill="1" applyBorder="1" applyAlignment="1">
      <alignment horizontal="right" vertical="center" wrapText="1"/>
    </xf>
    <xf numFmtId="0" fontId="79" fillId="0" borderId="73" xfId="0" applyFont="1" applyBorder="1" applyAlignment="1">
      <alignment/>
    </xf>
    <xf numFmtId="0" fontId="7" fillId="37" borderId="73" xfId="0" applyFont="1" applyFill="1" applyBorder="1" applyAlignment="1">
      <alignment horizontal="right" vertical="center" wrapText="1"/>
    </xf>
    <xf numFmtId="2" fontId="7" fillId="37" borderId="74" xfId="0" applyNumberFormat="1" applyFont="1" applyFill="1" applyBorder="1" applyAlignment="1">
      <alignment horizontal="right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80" fillId="0" borderId="76" xfId="0" applyFont="1" applyBorder="1" applyAlignment="1" quotePrefix="1">
      <alignment horizontal="center" vertical="center"/>
    </xf>
    <xf numFmtId="220" fontId="5" fillId="33" borderId="66" xfId="0" applyNumberFormat="1" applyFont="1" applyFill="1" applyBorder="1" applyAlignment="1">
      <alignment horizontal="right" vertical="center" wrapText="1"/>
    </xf>
    <xf numFmtId="0" fontId="81" fillId="0" borderId="77" xfId="0" applyFont="1" applyBorder="1" applyAlignment="1">
      <alignment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81" fillId="0" borderId="77" xfId="0" applyFont="1" applyBorder="1" applyAlignment="1">
      <alignment horizontal="center" vertical="center"/>
    </xf>
    <xf numFmtId="220" fontId="5" fillId="33" borderId="65" xfId="0" applyNumberFormat="1" applyFont="1" applyFill="1" applyBorder="1" applyAlignment="1">
      <alignment horizontal="right" vertical="center" wrapText="1"/>
    </xf>
    <xf numFmtId="0" fontId="7" fillId="37" borderId="65" xfId="0" applyFont="1" applyFill="1" applyBorder="1" applyAlignment="1">
      <alignment horizontal="right" vertical="center" wrapText="1"/>
    </xf>
    <xf numFmtId="2" fontId="7" fillId="37" borderId="65" xfId="0" applyNumberFormat="1" applyFont="1" applyFill="1" applyBorder="1" applyAlignment="1">
      <alignment horizontal="right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/>
    </xf>
    <xf numFmtId="220" fontId="5" fillId="33" borderId="64" xfId="0" applyNumberFormat="1" applyFont="1" applyFill="1" applyBorder="1" applyAlignment="1">
      <alignment/>
    </xf>
    <xf numFmtId="0" fontId="5" fillId="33" borderId="64" xfId="0" applyFont="1" applyFill="1" applyBorder="1" applyAlignment="1">
      <alignment/>
    </xf>
    <xf numFmtId="0" fontId="7" fillId="33" borderId="64" xfId="0" applyFont="1" applyFill="1" applyBorder="1" applyAlignment="1">
      <alignment horizontal="right" wrapText="1"/>
    </xf>
    <xf numFmtId="2" fontId="7" fillId="33" borderId="78" xfId="0" applyNumberFormat="1" applyFont="1" applyFill="1" applyBorder="1" applyAlignment="1">
      <alignment/>
    </xf>
    <xf numFmtId="0" fontId="5" fillId="33" borderId="79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/>
    </xf>
    <xf numFmtId="220" fontId="5" fillId="33" borderId="79" xfId="0" applyNumberFormat="1" applyFont="1" applyFill="1" applyBorder="1" applyAlignment="1">
      <alignment/>
    </xf>
    <xf numFmtId="0" fontId="5" fillId="33" borderId="79" xfId="0" applyFont="1" applyFill="1" applyBorder="1" applyAlignment="1">
      <alignment/>
    </xf>
    <xf numFmtId="0" fontId="7" fillId="37" borderId="66" xfId="0" applyFont="1" applyFill="1" applyBorder="1" applyAlignment="1">
      <alignment horizontal="right" wrapText="1"/>
    </xf>
    <xf numFmtId="2" fontId="7" fillId="37" borderId="78" xfId="0" applyNumberFormat="1" applyFont="1" applyFill="1" applyBorder="1" applyAlignment="1">
      <alignment/>
    </xf>
    <xf numFmtId="0" fontId="79" fillId="0" borderId="76" xfId="0" applyFont="1" applyBorder="1" applyAlignment="1">
      <alignment wrapText="1"/>
    </xf>
    <xf numFmtId="0" fontId="5" fillId="33" borderId="76" xfId="0" applyFont="1" applyFill="1" applyBorder="1" applyAlignment="1">
      <alignment horizontal="center" vertical="center" wrapText="1"/>
    </xf>
    <xf numFmtId="220" fontId="5" fillId="33" borderId="76" xfId="0" applyNumberFormat="1" applyFont="1" applyFill="1" applyBorder="1" applyAlignment="1">
      <alignment horizontal="right" vertical="center" wrapText="1"/>
    </xf>
    <xf numFmtId="0" fontId="5" fillId="33" borderId="76" xfId="0" applyFont="1" applyFill="1" applyBorder="1" applyAlignment="1">
      <alignment horizontal="right" vertical="center" wrapText="1"/>
    </xf>
    <xf numFmtId="2" fontId="5" fillId="33" borderId="76" xfId="0" applyNumberFormat="1" applyFont="1" applyFill="1" applyBorder="1" applyAlignment="1">
      <alignment horizontal="right" vertical="center" wrapText="1"/>
    </xf>
    <xf numFmtId="2" fontId="5" fillId="33" borderId="80" xfId="0" applyNumberFormat="1" applyFont="1" applyFill="1" applyBorder="1" applyAlignment="1">
      <alignment horizontal="right" vertical="center" wrapText="1"/>
    </xf>
    <xf numFmtId="0" fontId="79" fillId="0" borderId="66" xfId="0" applyFont="1" applyBorder="1" applyAlignment="1">
      <alignment wrapText="1"/>
    </xf>
    <xf numFmtId="0" fontId="80" fillId="0" borderId="66" xfId="0" applyFont="1" applyBorder="1" applyAlignment="1" quotePrefix="1">
      <alignment horizontal="center" vertical="center"/>
    </xf>
    <xf numFmtId="2" fontId="5" fillId="33" borderId="30" xfId="0" applyNumberFormat="1" applyFont="1" applyFill="1" applyBorder="1" applyAlignment="1">
      <alignment horizontal="right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/>
    </xf>
    <xf numFmtId="220" fontId="5" fillId="33" borderId="62" xfId="0" applyNumberFormat="1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7" fillId="37" borderId="65" xfId="0" applyFont="1" applyFill="1" applyBorder="1" applyAlignment="1">
      <alignment horizontal="right" wrapText="1"/>
    </xf>
    <xf numFmtId="2" fontId="7" fillId="37" borderId="8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37" borderId="70" xfId="0" applyFont="1" applyFill="1" applyBorder="1" applyAlignment="1">
      <alignment/>
    </xf>
    <xf numFmtId="0" fontId="5" fillId="37" borderId="82" xfId="0" applyFont="1" applyFill="1" applyBorder="1" applyAlignment="1">
      <alignment/>
    </xf>
    <xf numFmtId="0" fontId="5" fillId="37" borderId="83" xfId="0" applyFont="1" applyFill="1" applyBorder="1" applyAlignment="1">
      <alignment/>
    </xf>
    <xf numFmtId="0" fontId="7" fillId="33" borderId="29" xfId="0" applyFont="1" applyFill="1" applyBorder="1" applyAlignment="1">
      <alignment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right" vertical="center" wrapText="1"/>
    </xf>
    <xf numFmtId="2" fontId="7" fillId="33" borderId="30" xfId="0" applyNumberFormat="1" applyFont="1" applyFill="1" applyBorder="1" applyAlignment="1">
      <alignment horizontal="right" vertical="center" wrapText="1"/>
    </xf>
    <xf numFmtId="2" fontId="3" fillId="0" borderId="39" xfId="0" applyNumberFormat="1" applyFont="1" applyBorder="1" applyAlignment="1">
      <alignment/>
    </xf>
    <xf numFmtId="0" fontId="7" fillId="33" borderId="30" xfId="0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vertical="center" wrapText="1"/>
    </xf>
    <xf numFmtId="0" fontId="7" fillId="33" borderId="75" xfId="0" applyFont="1" applyFill="1" applyBorder="1" applyAlignment="1">
      <alignment horizontal="right" vertical="center" wrapText="1"/>
    </xf>
    <xf numFmtId="2" fontId="7" fillId="33" borderId="45" xfId="0" applyNumberFormat="1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vertical="center" wrapText="1"/>
    </xf>
    <xf numFmtId="0" fontId="7" fillId="35" borderId="85" xfId="0" applyFont="1" applyFill="1" applyBorder="1" applyAlignment="1">
      <alignment horizontal="right" vertical="center" wrapText="1"/>
    </xf>
    <xf numFmtId="0" fontId="0" fillId="0" borderId="82" xfId="0" applyBorder="1" applyAlignment="1">
      <alignment/>
    </xf>
    <xf numFmtId="220" fontId="5" fillId="33" borderId="82" xfId="0" applyNumberFormat="1" applyFont="1" applyFill="1" applyBorder="1" applyAlignment="1">
      <alignment horizontal="right" vertical="center" wrapText="1"/>
    </xf>
    <xf numFmtId="0" fontId="5" fillId="33" borderId="82" xfId="0" applyFont="1" applyFill="1" applyBorder="1" applyAlignment="1">
      <alignment horizontal="right" vertical="center" wrapText="1"/>
    </xf>
    <xf numFmtId="2" fontId="5" fillId="33" borderId="82" xfId="0" applyNumberFormat="1" applyFont="1" applyFill="1" applyBorder="1" applyAlignment="1">
      <alignment horizontal="right" vertical="center" wrapText="1"/>
    </xf>
    <xf numFmtId="49" fontId="14" fillId="34" borderId="60" xfId="54" applyNumberFormat="1" applyFont="1" applyFill="1" applyBorder="1" applyAlignment="1">
      <alignment horizontal="right" vertical="center"/>
      <protection/>
    </xf>
    <xf numFmtId="49" fontId="14" fillId="34" borderId="53" xfId="54" applyNumberFormat="1" applyFont="1" applyFill="1" applyBorder="1" applyAlignment="1">
      <alignment horizontal="center" vertical="center"/>
      <protection/>
    </xf>
    <xf numFmtId="0" fontId="14" fillId="34" borderId="53" xfId="54" applyFont="1" applyFill="1" applyBorder="1" applyAlignment="1">
      <alignment horizontal="center" vertical="center"/>
      <protection/>
    </xf>
    <xf numFmtId="4" fontId="14" fillId="34" borderId="53" xfId="54" applyNumberFormat="1" applyFont="1" applyFill="1" applyBorder="1" applyAlignment="1">
      <alignment horizontal="right" vertical="center"/>
      <protection/>
    </xf>
    <xf numFmtId="2" fontId="7" fillId="33" borderId="8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97" fontId="0" fillId="0" borderId="0" xfId="0" applyNumberFormat="1" applyAlignment="1">
      <alignment/>
    </xf>
    <xf numFmtId="0" fontId="64" fillId="0" borderId="0" xfId="44" applyAlignment="1">
      <alignment/>
    </xf>
    <xf numFmtId="197" fontId="0" fillId="0" borderId="0" xfId="0" applyNumberFormat="1" applyAlignment="1">
      <alignment wrapText="1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49" fontId="5" fillId="33" borderId="82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/>
    </xf>
    <xf numFmtId="0" fontId="82" fillId="0" borderId="0" xfId="0" applyFont="1" applyAlignment="1">
      <alignment wrapText="1"/>
    </xf>
    <xf numFmtId="0" fontId="5" fillId="33" borderId="65" xfId="0" applyFont="1" applyFill="1" applyBorder="1" applyAlignment="1">
      <alignment vertical="center" wrapText="1"/>
    </xf>
    <xf numFmtId="0" fontId="5" fillId="33" borderId="11" xfId="54" applyFont="1" applyFill="1" applyBorder="1" applyAlignment="1" applyProtection="1">
      <alignment horizontal="left" vertical="center" wrapText="1"/>
      <protection locked="0"/>
    </xf>
    <xf numFmtId="49" fontId="5" fillId="33" borderId="76" xfId="54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wrapText="1"/>
    </xf>
    <xf numFmtId="171" fontId="20" fillId="34" borderId="87" xfId="59" applyNumberFormat="1" applyFont="1" applyFill="1" applyBorder="1" applyAlignment="1" applyProtection="1">
      <alignment horizontal="center" vertical="center"/>
      <protection locked="0"/>
    </xf>
    <xf numFmtId="49" fontId="15" fillId="34" borderId="48" xfId="54" applyNumberFormat="1" applyFont="1" applyFill="1" applyBorder="1" applyAlignment="1">
      <alignment horizontal="right" vertical="center"/>
      <protection/>
    </xf>
    <xf numFmtId="0" fontId="15" fillId="34" borderId="0" xfId="54" applyFont="1" applyFill="1" applyBorder="1" applyAlignment="1">
      <alignment horizontal="center" vertical="center"/>
      <protection/>
    </xf>
    <xf numFmtId="4" fontId="15" fillId="34" borderId="0" xfId="54" applyNumberFormat="1" applyFont="1" applyFill="1" applyBorder="1" applyAlignment="1">
      <alignment horizontal="right" vertical="center"/>
      <protection/>
    </xf>
    <xf numFmtId="49" fontId="15" fillId="34" borderId="88" xfId="54" applyNumberFormat="1" applyFont="1" applyFill="1" applyBorder="1" applyAlignment="1">
      <alignment horizontal="center" vertical="center"/>
      <protection/>
    </xf>
    <xf numFmtId="44" fontId="15" fillId="34" borderId="89" xfId="47" applyNumberFormat="1" applyFont="1" applyFill="1" applyBorder="1" applyAlignment="1">
      <alignment horizontal="right" vertical="center"/>
    </xf>
    <xf numFmtId="49" fontId="4" fillId="33" borderId="32" xfId="54" applyNumberFormat="1" applyFont="1" applyFill="1" applyBorder="1" applyAlignment="1">
      <alignment horizontal="left" vertical="center"/>
      <protection/>
    </xf>
    <xf numFmtId="49" fontId="4" fillId="33" borderId="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 applyAlignment="1">
      <alignment horizontal="left" vertical="center" wrapText="1"/>
      <protection/>
    </xf>
    <xf numFmtId="49" fontId="4" fillId="33" borderId="0" xfId="54" applyNumberFormat="1" applyFont="1" applyFill="1" applyBorder="1" applyAlignment="1">
      <alignment horizontal="right" vertical="center" wrapText="1"/>
      <protection/>
    </xf>
    <xf numFmtId="44" fontId="4" fillId="33" borderId="0" xfId="54" applyNumberFormat="1" applyFont="1" applyFill="1" applyBorder="1" applyAlignment="1">
      <alignment vertical="center" wrapText="1"/>
      <protection/>
    </xf>
    <xf numFmtId="171" fontId="4" fillId="33" borderId="39" xfId="54" applyNumberFormat="1" applyFont="1" applyFill="1" applyBorder="1" applyAlignment="1">
      <alignment horizontal="center" vertical="center" wrapText="1"/>
      <protection/>
    </xf>
    <xf numFmtId="171" fontId="20" fillId="34" borderId="90" xfId="59" applyNumberFormat="1" applyFont="1" applyFill="1" applyBorder="1" applyAlignment="1" applyProtection="1">
      <alignment horizontal="center" vertical="center"/>
      <protection locked="0"/>
    </xf>
    <xf numFmtId="44" fontId="15" fillId="34" borderId="10" xfId="47" applyNumberFormat="1" applyFont="1" applyFill="1" applyBorder="1" applyAlignment="1">
      <alignment horizontal="right" vertical="center"/>
    </xf>
    <xf numFmtId="171" fontId="20" fillId="34" borderId="87" xfId="59" applyNumberFormat="1" applyFont="1" applyFill="1" applyBorder="1" applyAlignment="1" applyProtection="1">
      <alignment horizontal="center" vertical="center"/>
      <protection locked="0"/>
    </xf>
    <xf numFmtId="4" fontId="15" fillId="34" borderId="91" xfId="54" applyNumberFormat="1" applyFont="1" applyFill="1" applyBorder="1" applyAlignment="1">
      <alignment horizontal="right" vertical="center"/>
      <protection/>
    </xf>
    <xf numFmtId="44" fontId="26" fillId="34" borderId="54" xfId="54" applyNumberFormat="1" applyFont="1" applyFill="1" applyBorder="1" applyAlignment="1">
      <alignment horizontal="right" vertical="center"/>
      <protection/>
    </xf>
    <xf numFmtId="44" fontId="20" fillId="34" borderId="0" xfId="54" applyNumberFormat="1" applyFont="1" applyFill="1" applyBorder="1" applyAlignment="1">
      <alignment horizontal="right" vertical="center"/>
      <protection/>
    </xf>
    <xf numFmtId="44" fontId="14" fillId="33" borderId="11" xfId="47" applyNumberFormat="1" applyFont="1" applyFill="1" applyBorder="1" applyAlignment="1">
      <alignment vertical="center"/>
    </xf>
    <xf numFmtId="171" fontId="14" fillId="33" borderId="92" xfId="59" applyNumberFormat="1" applyFont="1" applyFill="1" applyBorder="1" applyAlignment="1">
      <alignment horizontal="center" vertical="center"/>
    </xf>
    <xf numFmtId="44" fontId="14" fillId="33" borderId="93" xfId="47" applyNumberFormat="1" applyFont="1" applyFill="1" applyBorder="1" applyAlignment="1">
      <alignment vertical="center"/>
    </xf>
    <xf numFmtId="171" fontId="14" fillId="33" borderId="94" xfId="59" applyNumberFormat="1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left" wrapText="1"/>
    </xf>
    <xf numFmtId="0" fontId="11" fillId="33" borderId="77" xfId="54" applyFont="1" applyFill="1" applyBorder="1" applyAlignment="1" applyProtection="1">
      <alignment horizontal="center" vertical="center" wrapText="1"/>
      <protection/>
    </xf>
    <xf numFmtId="4" fontId="11" fillId="33" borderId="77" xfId="54" applyNumberFormat="1" applyFont="1" applyFill="1" applyBorder="1" applyAlignment="1">
      <alignment horizontal="right" vertical="center" wrapText="1"/>
      <protection/>
    </xf>
    <xf numFmtId="44" fontId="5" fillId="33" borderId="77" xfId="47" applyNumberFormat="1" applyFont="1" applyFill="1" applyBorder="1" applyAlignment="1">
      <alignment vertical="center"/>
    </xf>
    <xf numFmtId="171" fontId="11" fillId="33" borderId="96" xfId="59" applyNumberFormat="1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right" vertical="center"/>
    </xf>
    <xf numFmtId="0" fontId="11" fillId="0" borderId="98" xfId="0" applyFont="1" applyFill="1" applyBorder="1" applyAlignment="1">
      <alignment horizontal="center" vertical="center"/>
    </xf>
    <xf numFmtId="0" fontId="78" fillId="0" borderId="99" xfId="0" applyFont="1" applyBorder="1" applyAlignment="1">
      <alignment horizontal="center" vertical="center"/>
    </xf>
    <xf numFmtId="0" fontId="11" fillId="0" borderId="93" xfId="0" applyFont="1" applyBorder="1" applyAlignment="1">
      <alignment horizontal="left" wrapText="1"/>
    </xf>
    <xf numFmtId="0" fontId="11" fillId="33" borderId="93" xfId="54" applyFont="1" applyFill="1" applyBorder="1" applyAlignment="1" applyProtection="1">
      <alignment horizontal="center" vertical="center" wrapText="1"/>
      <protection/>
    </xf>
    <xf numFmtId="4" fontId="11" fillId="33" borderId="93" xfId="54" applyNumberFormat="1" applyFont="1" applyFill="1" applyBorder="1" applyAlignment="1">
      <alignment horizontal="right" vertical="center" wrapText="1"/>
      <protection/>
    </xf>
    <xf numFmtId="44" fontId="5" fillId="33" borderId="93" xfId="47" applyNumberFormat="1" applyFont="1" applyFill="1" applyBorder="1" applyAlignment="1">
      <alignment vertical="center"/>
    </xf>
    <xf numFmtId="171" fontId="11" fillId="33" borderId="94" xfId="59" applyNumberFormat="1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right" vertical="center"/>
    </xf>
    <xf numFmtId="0" fontId="23" fillId="33" borderId="95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24" fillId="33" borderId="77" xfId="0" applyFont="1" applyFill="1" applyBorder="1" applyAlignment="1">
      <alignment horizontal="left" wrapText="1"/>
    </xf>
    <xf numFmtId="0" fontId="17" fillId="33" borderId="77" xfId="54" applyFont="1" applyFill="1" applyBorder="1" applyAlignment="1" applyProtection="1">
      <alignment horizontal="center" vertical="center" wrapText="1"/>
      <protection/>
    </xf>
    <xf numFmtId="4" fontId="24" fillId="33" borderId="77" xfId="54" applyNumberFormat="1" applyFont="1" applyFill="1" applyBorder="1" applyAlignment="1">
      <alignment horizontal="right" vertical="center" wrapText="1"/>
      <protection/>
    </xf>
    <xf numFmtId="44" fontId="24" fillId="33" borderId="77" xfId="47" applyNumberFormat="1" applyFont="1" applyFill="1" applyBorder="1" applyAlignment="1">
      <alignment vertical="center"/>
    </xf>
    <xf numFmtId="171" fontId="24" fillId="33" borderId="96" xfId="59" applyNumberFormat="1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/>
    </xf>
    <xf numFmtId="49" fontId="23" fillId="33" borderId="100" xfId="54" applyNumberFormat="1" applyFont="1" applyFill="1" applyBorder="1" applyAlignment="1">
      <alignment horizontal="center" vertical="center"/>
      <protection/>
    </xf>
    <xf numFmtId="0" fontId="84" fillId="33" borderId="10" xfId="0" applyFont="1" applyFill="1" applyBorder="1" applyAlignment="1">
      <alignment wrapText="1"/>
    </xf>
    <xf numFmtId="0" fontId="17" fillId="33" borderId="12" xfId="54" applyFont="1" applyFill="1" applyBorder="1" applyAlignment="1" applyProtection="1">
      <alignment horizontal="center" vertical="center" wrapText="1"/>
      <protection/>
    </xf>
    <xf numFmtId="4" fontId="24" fillId="33" borderId="10" xfId="54" applyNumberFormat="1" applyFont="1" applyFill="1" applyBorder="1" applyAlignment="1">
      <alignment horizontal="right" vertical="center" wrapText="1"/>
      <protection/>
    </xf>
    <xf numFmtId="44" fontId="24" fillId="33" borderId="11" xfId="47" applyNumberFormat="1" applyFont="1" applyFill="1" applyBorder="1" applyAlignment="1">
      <alignment vertical="center"/>
    </xf>
    <xf numFmtId="171" fontId="24" fillId="33" borderId="41" xfId="59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24" fillId="33" borderId="12" xfId="54" applyFont="1" applyFill="1" applyBorder="1" applyAlignment="1" applyProtection="1">
      <alignment horizontal="left" vertical="center" wrapText="1"/>
      <protection locked="0"/>
    </xf>
    <xf numFmtId="0" fontId="17" fillId="33" borderId="10" xfId="54" applyFont="1" applyFill="1" applyBorder="1" applyAlignment="1" applyProtection="1">
      <alignment horizontal="center" vertical="center" wrapText="1"/>
      <protection/>
    </xf>
    <xf numFmtId="44" fontId="24" fillId="33" borderId="10" xfId="47" applyNumberFormat="1" applyFont="1" applyFill="1" applyBorder="1" applyAlignment="1">
      <alignment vertical="center"/>
    </xf>
    <xf numFmtId="0" fontId="17" fillId="33" borderId="14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49" fontId="23" fillId="33" borderId="10" xfId="54" applyNumberFormat="1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 applyProtection="1">
      <alignment horizontal="left" vertical="center" wrapText="1"/>
      <protection locked="0"/>
    </xf>
    <xf numFmtId="0" fontId="23" fillId="33" borderId="10" xfId="54" applyFont="1" applyFill="1" applyBorder="1" applyAlignment="1" applyProtection="1">
      <alignment horizontal="center" vertical="center" wrapText="1"/>
      <protection/>
    </xf>
    <xf numFmtId="4" fontId="24" fillId="33" borderId="10" xfId="54" applyNumberFormat="1" applyFont="1" applyFill="1" applyBorder="1" applyAlignment="1">
      <alignment horizontal="right" vertical="center" wrapText="1"/>
      <protection/>
    </xf>
    <xf numFmtId="44" fontId="23" fillId="33" borderId="10" xfId="47" applyNumberFormat="1" applyFont="1" applyFill="1" applyBorder="1" applyAlignment="1">
      <alignment vertical="center"/>
    </xf>
    <xf numFmtId="171" fontId="24" fillId="33" borderId="41" xfId="59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54" applyFont="1" applyFill="1" applyBorder="1" applyAlignment="1" applyProtection="1">
      <alignment horizontal="center" vertical="center" wrapText="1"/>
      <protection/>
    </xf>
    <xf numFmtId="0" fontId="17" fillId="33" borderId="55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1" xfId="54" applyNumberFormat="1" applyFont="1" applyFill="1" applyBorder="1" applyAlignment="1">
      <alignment horizontal="center" vertical="center" wrapText="1"/>
      <protection/>
    </xf>
    <xf numFmtId="0" fontId="24" fillId="33" borderId="11" xfId="54" applyFont="1" applyFill="1" applyBorder="1" applyAlignment="1" applyProtection="1">
      <alignment horizontal="left" vertical="center" wrapText="1"/>
      <protection locked="0"/>
    </xf>
    <xf numFmtId="0" fontId="17" fillId="33" borderId="11" xfId="54" applyFont="1" applyFill="1" applyBorder="1" applyAlignment="1" applyProtection="1">
      <alignment horizontal="center" vertical="center" wrapText="1"/>
      <protection/>
    </xf>
    <xf numFmtId="4" fontId="24" fillId="33" borderId="11" xfId="54" applyNumberFormat="1" applyFont="1" applyFill="1" applyBorder="1" applyAlignment="1">
      <alignment horizontal="right" vertical="center" wrapText="1"/>
      <protection/>
    </xf>
    <xf numFmtId="171" fontId="24" fillId="33" borderId="92" xfId="59" applyNumberFormat="1" applyFont="1" applyFill="1" applyBorder="1" applyAlignment="1">
      <alignment horizontal="center" vertical="center" wrapText="1"/>
    </xf>
    <xf numFmtId="3" fontId="86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wrapText="1"/>
    </xf>
    <xf numFmtId="0" fontId="17" fillId="33" borderId="49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4" fillId="33" borderId="0" xfId="0" applyFont="1" applyFill="1" applyAlignment="1">
      <alignment wrapText="1"/>
    </xf>
    <xf numFmtId="0" fontId="85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49" fontId="23" fillId="33" borderId="49" xfId="54" applyNumberFormat="1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 horizontal="center" vertical="center"/>
    </xf>
    <xf numFmtId="44" fontId="24" fillId="33" borderId="10" xfId="47" applyNumberFormat="1" applyFont="1" applyFill="1" applyBorder="1" applyAlignment="1">
      <alignment vertical="center"/>
    </xf>
    <xf numFmtId="171" fontId="20" fillId="33" borderId="41" xfId="59" applyNumberFormat="1" applyFont="1" applyFill="1" applyBorder="1" applyAlignment="1">
      <alignment horizontal="center" vertical="center" wrapText="1"/>
    </xf>
    <xf numFmtId="0" fontId="24" fillId="33" borderId="10" xfId="54" applyFont="1" applyFill="1" applyBorder="1" applyAlignment="1" applyProtection="1">
      <alignment horizontal="left" vertical="center" wrapText="1"/>
      <protection locked="0"/>
    </xf>
    <xf numFmtId="0" fontId="23" fillId="33" borderId="10" xfId="54" applyFont="1" applyFill="1" applyBorder="1" applyAlignment="1" applyProtection="1">
      <alignment horizontal="center" vertical="center" wrapText="1"/>
      <protection/>
    </xf>
    <xf numFmtId="167" fontId="24" fillId="33" borderId="10" xfId="54" applyNumberFormat="1" applyFont="1" applyFill="1" applyBorder="1" applyAlignment="1">
      <alignment horizontal="right" vertical="center" wrapText="1"/>
      <protection/>
    </xf>
    <xf numFmtId="0" fontId="84" fillId="33" borderId="0" xfId="0" applyFont="1" applyFill="1" applyBorder="1" applyAlignment="1">
      <alignment horizontal="left" vertical="center" wrapText="1"/>
    </xf>
    <xf numFmtId="44" fontId="23" fillId="33" borderId="10" xfId="47" applyNumberFormat="1" applyFont="1" applyFill="1" applyBorder="1" applyAlignment="1">
      <alignment vertical="center"/>
    </xf>
    <xf numFmtId="0" fontId="84" fillId="33" borderId="10" xfId="0" applyFont="1" applyFill="1" applyBorder="1" applyAlignment="1">
      <alignment horizontal="left" vertical="center" wrapText="1"/>
    </xf>
    <xf numFmtId="0" fontId="16" fillId="33" borderId="97" xfId="0" applyFont="1" applyFill="1" applyBorder="1" applyAlignment="1">
      <alignment horizontal="right" vertical="center"/>
    </xf>
    <xf numFmtId="0" fontId="16" fillId="33" borderId="93" xfId="0" applyFont="1" applyFill="1" applyBorder="1" applyAlignment="1">
      <alignment horizontal="center" vertical="center"/>
    </xf>
    <xf numFmtId="49" fontId="23" fillId="33" borderId="98" xfId="54" applyNumberFormat="1" applyFont="1" applyFill="1" applyBorder="1" applyAlignment="1">
      <alignment horizontal="center" vertical="center" wrapText="1"/>
      <protection/>
    </xf>
    <xf numFmtId="0" fontId="84" fillId="33" borderId="93" xfId="0" applyFont="1" applyFill="1" applyBorder="1" applyAlignment="1">
      <alignment horizontal="left" vertical="center" wrapText="1"/>
    </xf>
    <xf numFmtId="0" fontId="23" fillId="33" borderId="93" xfId="54" applyFont="1" applyFill="1" applyBorder="1" applyAlignment="1" applyProtection="1">
      <alignment horizontal="center" vertical="center" wrapText="1"/>
      <protection/>
    </xf>
    <xf numFmtId="4" fontId="24" fillId="33" borderId="93" xfId="54" applyNumberFormat="1" applyFont="1" applyFill="1" applyBorder="1" applyAlignment="1">
      <alignment horizontal="right" vertical="center" wrapText="1"/>
      <protection/>
    </xf>
    <xf numFmtId="44" fontId="24" fillId="33" borderId="93" xfId="47" applyNumberFormat="1" applyFont="1" applyFill="1" applyBorder="1" applyAlignment="1">
      <alignment vertical="center"/>
    </xf>
    <xf numFmtId="171" fontId="20" fillId="33" borderId="94" xfId="59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3" fontId="17" fillId="33" borderId="10" xfId="54" applyNumberFormat="1" applyFont="1" applyFill="1" applyBorder="1" applyAlignment="1">
      <alignment horizontal="center" vertical="center"/>
      <protection/>
    </xf>
    <xf numFmtId="44" fontId="24" fillId="33" borderId="10" xfId="0" applyNumberFormat="1" applyFont="1" applyFill="1" applyBorder="1" applyAlignment="1">
      <alignment/>
    </xf>
    <xf numFmtId="0" fontId="84" fillId="33" borderId="10" xfId="0" applyFont="1" applyFill="1" applyBorder="1" applyAlignment="1">
      <alignment vertical="center" wrapText="1"/>
    </xf>
    <xf numFmtId="44" fontId="87" fillId="33" borderId="10" xfId="0" applyNumberFormat="1" applyFont="1" applyFill="1" applyBorder="1" applyAlignment="1">
      <alignment/>
    </xf>
    <xf numFmtId="0" fontId="16" fillId="33" borderId="49" xfId="0" applyFont="1" applyFill="1" applyBorder="1" applyAlignment="1">
      <alignment horizontal="center" vertical="center"/>
    </xf>
    <xf numFmtId="1" fontId="17" fillId="33" borderId="11" xfId="54" applyNumberFormat="1" applyFont="1" applyFill="1" applyBorder="1" applyAlignment="1">
      <alignment horizontal="center" vertical="center"/>
      <protection/>
    </xf>
    <xf numFmtId="0" fontId="23" fillId="33" borderId="11" xfId="54" applyFont="1" applyFill="1" applyBorder="1" applyAlignment="1" applyProtection="1">
      <alignment horizontal="center" vertical="center" wrapText="1"/>
      <protection/>
    </xf>
    <xf numFmtId="171" fontId="20" fillId="33" borderId="92" xfId="59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49" fontId="17" fillId="33" borderId="12" xfId="54" applyNumberFormat="1" applyFont="1" applyFill="1" applyBorder="1" applyAlignment="1">
      <alignment horizontal="center" vertical="center" wrapText="1"/>
      <protection/>
    </xf>
    <xf numFmtId="0" fontId="84" fillId="33" borderId="11" xfId="0" applyFont="1" applyFill="1" applyBorder="1" applyAlignment="1">
      <alignment horizontal="left" vertical="center" wrapText="1"/>
    </xf>
    <xf numFmtId="4" fontId="24" fillId="33" borderId="101" xfId="54" applyNumberFormat="1" applyFont="1" applyFill="1" applyBorder="1" applyAlignment="1">
      <alignment horizontal="right" vertical="center" wrapText="1"/>
      <protection/>
    </xf>
    <xf numFmtId="44" fontId="17" fillId="33" borderId="10" xfId="47" applyNumberFormat="1" applyFont="1" applyFill="1" applyBorder="1" applyAlignment="1">
      <alignment vertical="center"/>
    </xf>
    <xf numFmtId="49" fontId="23" fillId="33" borderId="12" xfId="54" applyNumberFormat="1" applyFont="1" applyFill="1" applyBorder="1" applyAlignment="1">
      <alignment horizontal="center" vertical="center" wrapText="1"/>
      <protection/>
    </xf>
    <xf numFmtId="0" fontId="84" fillId="33" borderId="0" xfId="0" applyFont="1" applyFill="1" applyAlignment="1">
      <alignment horizontal="left" vertical="center" wrapText="1"/>
    </xf>
    <xf numFmtId="0" fontId="23" fillId="33" borderId="77" xfId="54" applyFont="1" applyFill="1" applyBorder="1" applyAlignment="1" applyProtection="1">
      <alignment horizontal="center" vertical="center" wrapText="1"/>
      <protection/>
    </xf>
    <xf numFmtId="4" fontId="24" fillId="33" borderId="77" xfId="54" applyNumberFormat="1" applyFont="1" applyFill="1" applyBorder="1" applyAlignment="1">
      <alignment horizontal="right" vertical="center"/>
      <protection/>
    </xf>
    <xf numFmtId="0" fontId="24" fillId="33" borderId="12" xfId="0" applyFont="1" applyFill="1" applyBorder="1" applyAlignment="1">
      <alignment horizontal="left" vertical="center" wrapText="1"/>
    </xf>
    <xf numFmtId="3" fontId="83" fillId="33" borderId="10" xfId="0" applyNumberFormat="1" applyFont="1" applyFill="1" applyBorder="1" applyAlignment="1">
      <alignment horizontal="center" vertical="center"/>
    </xf>
    <xf numFmtId="3" fontId="85" fillId="33" borderId="10" xfId="0" applyNumberFormat="1" applyFont="1" applyFill="1" applyBorder="1" applyAlignment="1">
      <alignment horizontal="center" vertical="center"/>
    </xf>
    <xf numFmtId="0" fontId="87" fillId="33" borderId="93" xfId="0" applyFont="1" applyFill="1" applyBorder="1" applyAlignment="1">
      <alignment vertical="center" wrapText="1"/>
    </xf>
    <xf numFmtId="197" fontId="0" fillId="0" borderId="0" xfId="0" applyNumberFormat="1" applyAlignment="1">
      <alignment horizontal="center"/>
    </xf>
    <xf numFmtId="49" fontId="15" fillId="34" borderId="102" xfId="54" applyNumberFormat="1" applyFont="1" applyFill="1" applyBorder="1" applyAlignment="1">
      <alignment horizontal="center" vertical="center"/>
      <protection/>
    </xf>
    <xf numFmtId="44" fontId="15" fillId="34" borderId="77" xfId="47" applyNumberFormat="1" applyFont="1" applyFill="1" applyBorder="1" applyAlignment="1">
      <alignment horizontal="right" vertical="center"/>
    </xf>
    <xf numFmtId="171" fontId="20" fillId="34" borderId="90" xfId="59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49" fontId="15" fillId="34" borderId="77" xfId="54" applyNumberFormat="1" applyFont="1" applyFill="1" applyBorder="1" applyAlignment="1">
      <alignment horizontal="center" vertical="center"/>
      <protection/>
    </xf>
    <xf numFmtId="0" fontId="15" fillId="34" borderId="88" xfId="54" applyFont="1" applyFill="1" applyBorder="1" applyAlignment="1">
      <alignment vertical="center"/>
      <protection/>
    </xf>
    <xf numFmtId="0" fontId="15" fillId="34" borderId="77" xfId="54" applyFont="1" applyFill="1" applyBorder="1" applyAlignment="1">
      <alignment horizontal="right" vertical="center"/>
      <protection/>
    </xf>
    <xf numFmtId="171" fontId="20" fillId="34" borderId="96" xfId="54" applyNumberFormat="1" applyFont="1" applyFill="1" applyBorder="1" applyAlignment="1">
      <alignment vertical="center"/>
      <protection/>
    </xf>
    <xf numFmtId="0" fontId="13" fillId="34" borderId="52" xfId="0" applyFont="1" applyFill="1" applyBorder="1" applyAlignment="1">
      <alignment horizontal="right" vertical="center"/>
    </xf>
    <xf numFmtId="170" fontId="7" fillId="38" borderId="0" xfId="59" applyNumberFormat="1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>
      <alignment vertical="center"/>
    </xf>
    <xf numFmtId="0" fontId="81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1" fillId="0" borderId="103" xfId="0" applyFont="1" applyBorder="1" applyAlignment="1">
      <alignment horizontal="center" vertical="center"/>
    </xf>
    <xf numFmtId="0" fontId="5" fillId="33" borderId="10" xfId="54" applyFont="1" applyFill="1" applyBorder="1" applyAlignment="1" applyProtection="1">
      <alignment horizontal="left" vertical="center" wrapText="1"/>
      <protection locked="0"/>
    </xf>
    <xf numFmtId="49" fontId="15" fillId="34" borderId="14" xfId="54" applyNumberFormat="1" applyFont="1" applyFill="1" applyBorder="1" applyAlignment="1">
      <alignment horizontal="right" vertical="center"/>
      <protection/>
    </xf>
    <xf numFmtId="49" fontId="15" fillId="34" borderId="10" xfId="54" applyNumberFormat="1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44" fontId="15" fillId="34" borderId="10" xfId="47" applyNumberFormat="1" applyFont="1" applyFill="1" applyBorder="1" applyAlignment="1">
      <alignment horizontal="right" vertical="center"/>
    </xf>
    <xf numFmtId="171" fontId="20" fillId="34" borderId="41" xfId="59" applyNumberFormat="1" applyFont="1" applyFill="1" applyBorder="1" applyAlignment="1" applyProtection="1">
      <alignment horizontal="center" vertical="center"/>
      <protection locked="0"/>
    </xf>
    <xf numFmtId="0" fontId="14" fillId="33" borderId="104" xfId="0" applyFont="1" applyFill="1" applyBorder="1" applyAlignment="1">
      <alignment horizontal="center" vertical="center" wrapText="1"/>
    </xf>
    <xf numFmtId="0" fontId="14" fillId="33" borderId="105" xfId="0" applyFont="1" applyFill="1" applyBorder="1" applyAlignment="1">
      <alignment horizontal="center" vertical="center" wrapText="1"/>
    </xf>
    <xf numFmtId="0" fontId="14" fillId="33" borderId="8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2" fontId="14" fillId="33" borderId="89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right" vertical="center" wrapText="1"/>
    </xf>
    <xf numFmtId="49" fontId="12" fillId="34" borderId="50" xfId="54" applyNumberFormat="1" applyFont="1" applyFill="1" applyBorder="1" applyAlignment="1">
      <alignment horizontal="left" vertical="center"/>
      <protection/>
    </xf>
    <xf numFmtId="49" fontId="15" fillId="34" borderId="50" xfId="54" applyNumberFormat="1" applyFont="1" applyFill="1" applyBorder="1" applyAlignment="1">
      <alignment horizontal="left" vertical="center"/>
      <protection/>
    </xf>
    <xf numFmtId="0" fontId="15" fillId="34" borderId="88" xfId="54" applyFont="1" applyFill="1" applyBorder="1" applyAlignment="1">
      <alignment horizontal="left" vertical="center"/>
      <protection/>
    </xf>
    <xf numFmtId="2" fontId="14" fillId="33" borderId="93" xfId="0" applyNumberFormat="1" applyFont="1" applyFill="1" applyBorder="1" applyAlignment="1">
      <alignment horizontal="right" vertical="center" wrapText="1"/>
    </xf>
    <xf numFmtId="0" fontId="15" fillId="34" borderId="10" xfId="54" applyFont="1" applyFill="1" applyBorder="1" applyAlignment="1">
      <alignment horizontal="left" vertical="center"/>
      <protection/>
    </xf>
    <xf numFmtId="0" fontId="15" fillId="34" borderId="67" xfId="54" applyFont="1" applyFill="1" applyBorder="1" applyAlignment="1">
      <alignment horizontal="left" vertical="center"/>
      <protection/>
    </xf>
    <xf numFmtId="0" fontId="15" fillId="34" borderId="88" xfId="54" applyFont="1" applyFill="1" applyBorder="1" applyAlignment="1">
      <alignment horizontal="left" vertical="center"/>
      <protection/>
    </xf>
    <xf numFmtId="0" fontId="14" fillId="33" borderId="106" xfId="0" applyFont="1" applyFill="1" applyBorder="1" applyAlignment="1">
      <alignment horizontal="center" vertical="center" wrapText="1"/>
    </xf>
    <xf numFmtId="49" fontId="15" fillId="34" borderId="53" xfId="54" applyNumberFormat="1" applyFont="1" applyFill="1" applyBorder="1" applyAlignment="1">
      <alignment horizontal="left" vertical="center"/>
      <protection/>
    </xf>
    <xf numFmtId="49" fontId="25" fillId="33" borderId="60" xfId="54" applyNumberFormat="1" applyFont="1" applyFill="1" applyBorder="1" applyAlignment="1">
      <alignment horizontal="center" vertical="center" wrapText="1"/>
      <protection/>
    </xf>
    <xf numFmtId="49" fontId="25" fillId="33" borderId="53" xfId="54" applyNumberFormat="1" applyFont="1" applyFill="1" applyBorder="1" applyAlignment="1">
      <alignment horizontal="center" vertical="center" wrapText="1"/>
      <protection/>
    </xf>
    <xf numFmtId="49" fontId="25" fillId="33" borderId="54" xfId="54" applyNumberFormat="1" applyFont="1" applyFill="1" applyBorder="1" applyAlignment="1">
      <alignment horizontal="center" vertical="center" wrapText="1"/>
      <protection/>
    </xf>
    <xf numFmtId="0" fontId="14" fillId="33" borderId="107" xfId="0" applyFont="1" applyFill="1" applyBorder="1" applyAlignment="1">
      <alignment horizontal="right" vertical="center" wrapText="1"/>
    </xf>
    <xf numFmtId="0" fontId="14" fillId="33" borderId="108" xfId="0" applyFont="1" applyFill="1" applyBorder="1" applyAlignment="1">
      <alignment horizontal="right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109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49" fontId="4" fillId="34" borderId="60" xfId="54" applyNumberFormat="1" applyFont="1" applyFill="1" applyBorder="1" applyAlignment="1">
      <alignment horizontal="center" vertical="center" wrapText="1"/>
      <protection/>
    </xf>
    <xf numFmtId="49" fontId="4" fillId="34" borderId="53" xfId="54" applyNumberFormat="1" applyFont="1" applyFill="1" applyBorder="1" applyAlignment="1">
      <alignment horizontal="center" vertical="center" wrapText="1"/>
      <protection/>
    </xf>
    <xf numFmtId="49" fontId="4" fillId="34" borderId="54" xfId="54" applyNumberFormat="1" applyFont="1" applyFill="1" applyBorder="1" applyAlignment="1">
      <alignment horizontal="center" vertical="center" wrapText="1"/>
      <protection/>
    </xf>
    <xf numFmtId="0" fontId="14" fillId="33" borderId="89" xfId="0" applyFont="1" applyFill="1" applyBorder="1" applyAlignment="1">
      <alignment horizontal="center" vertical="center"/>
    </xf>
    <xf numFmtId="0" fontId="14" fillId="33" borderId="110" xfId="0" applyFont="1" applyFill="1" applyBorder="1" applyAlignment="1">
      <alignment horizontal="center" vertical="center"/>
    </xf>
    <xf numFmtId="49" fontId="17" fillId="33" borderId="32" xfId="54" applyNumberFormat="1" applyFont="1" applyFill="1" applyBorder="1" applyAlignment="1">
      <alignment horizontal="left" vertical="center" wrapText="1"/>
      <protection/>
    </xf>
    <xf numFmtId="49" fontId="17" fillId="33" borderId="0" xfId="54" applyNumberFormat="1" applyFont="1" applyFill="1" applyBorder="1" applyAlignment="1">
      <alignment horizontal="left" vertical="center" wrapText="1"/>
      <protection/>
    </xf>
    <xf numFmtId="49" fontId="17" fillId="33" borderId="39" xfId="54" applyNumberFormat="1" applyFont="1" applyFill="1" applyBorder="1" applyAlignment="1">
      <alignment horizontal="left" vertical="center" wrapText="1"/>
      <protection/>
    </xf>
    <xf numFmtId="49" fontId="6" fillId="33" borderId="111" xfId="54" applyNumberFormat="1" applyFont="1" applyFill="1" applyBorder="1" applyAlignment="1">
      <alignment horizontal="left" vertical="center"/>
      <protection/>
    </xf>
    <xf numFmtId="49" fontId="6" fillId="33" borderId="112" xfId="54" applyNumberFormat="1" applyFont="1" applyFill="1" applyBorder="1" applyAlignment="1">
      <alignment horizontal="left" vertical="center"/>
      <protection/>
    </xf>
    <xf numFmtId="49" fontId="6" fillId="33" borderId="69" xfId="54" applyNumberFormat="1" applyFont="1" applyFill="1" applyBorder="1" applyAlignment="1">
      <alignment horizontal="left" vertical="center"/>
      <protection/>
    </xf>
    <xf numFmtId="49" fontId="4" fillId="33" borderId="60" xfId="54" applyNumberFormat="1" applyFont="1" applyFill="1" applyBorder="1" applyAlignment="1">
      <alignment horizontal="center" vertical="center" wrapText="1"/>
      <protection/>
    </xf>
    <xf numFmtId="49" fontId="4" fillId="33" borderId="53" xfId="54" applyNumberFormat="1" applyFont="1" applyFill="1" applyBorder="1" applyAlignment="1">
      <alignment horizontal="center" vertical="center" wrapText="1"/>
      <protection/>
    </xf>
    <xf numFmtId="0" fontId="14" fillId="33" borderId="113" xfId="0" applyFont="1" applyFill="1" applyBorder="1" applyAlignment="1">
      <alignment horizontal="right" vertical="center" wrapText="1"/>
    </xf>
    <xf numFmtId="0" fontId="20" fillId="0" borderId="40" xfId="51" applyFont="1" applyBorder="1" applyAlignment="1">
      <alignment horizontal="center" vertical="center"/>
      <protection/>
    </xf>
    <xf numFmtId="0" fontId="20" fillId="0" borderId="25" xfId="51" applyFont="1" applyBorder="1" applyAlignment="1">
      <alignment horizontal="center" vertical="center"/>
      <protection/>
    </xf>
    <xf numFmtId="0" fontId="20" fillId="0" borderId="38" xfId="51" applyFont="1" applyBorder="1" applyAlignment="1">
      <alignment horizontal="center" vertical="center"/>
      <protection/>
    </xf>
    <xf numFmtId="0" fontId="10" fillId="35" borderId="22" xfId="51" applyFont="1" applyFill="1" applyBorder="1" applyAlignment="1">
      <alignment horizontal="left"/>
      <protection/>
    </xf>
    <xf numFmtId="0" fontId="10" fillId="35" borderId="23" xfId="51" applyFont="1" applyFill="1" applyBorder="1" applyAlignment="1">
      <alignment horizontal="left"/>
      <protection/>
    </xf>
    <xf numFmtId="0" fontId="10" fillId="35" borderId="24" xfId="51" applyFont="1" applyFill="1" applyBorder="1" applyAlignment="1">
      <alignment horizontal="left"/>
      <protection/>
    </xf>
    <xf numFmtId="0" fontId="5" fillId="0" borderId="2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4" fontId="5" fillId="0" borderId="114" xfId="51" applyNumberFormat="1" applyFont="1" applyBorder="1" applyAlignment="1">
      <alignment horizontal="center" vertical="center"/>
      <protection/>
    </xf>
    <xf numFmtId="4" fontId="5" fillId="0" borderId="115" xfId="51" applyNumberFormat="1" applyFont="1" applyBorder="1" applyAlignment="1">
      <alignment horizontal="center" vertical="center"/>
      <protection/>
    </xf>
    <xf numFmtId="4" fontId="5" fillId="0" borderId="18" xfId="51" applyNumberFormat="1" applyFont="1" applyBorder="1" applyAlignment="1">
      <alignment horizontal="center" vertical="center"/>
      <protection/>
    </xf>
    <xf numFmtId="4" fontId="5" fillId="0" borderId="19" xfId="51" applyNumberFormat="1" applyFont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5" fillId="0" borderId="116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/>
      <protection/>
    </xf>
    <xf numFmtId="49" fontId="10" fillId="33" borderId="111" xfId="54" applyNumberFormat="1" applyFont="1" applyFill="1" applyBorder="1" applyAlignment="1">
      <alignment horizontal="left" vertical="center" wrapText="1"/>
      <protection/>
    </xf>
    <xf numFmtId="49" fontId="10" fillId="33" borderId="112" xfId="54" applyNumberFormat="1" applyFont="1" applyFill="1" applyBorder="1" applyAlignment="1">
      <alignment horizontal="left" vertical="center" wrapText="1"/>
      <protection/>
    </xf>
    <xf numFmtId="49" fontId="10" fillId="33" borderId="69" xfId="54" applyNumberFormat="1" applyFont="1" applyFill="1" applyBorder="1" applyAlignment="1">
      <alignment horizontal="left" vertical="center" wrapText="1"/>
      <protection/>
    </xf>
    <xf numFmtId="0" fontId="75" fillId="35" borderId="22" xfId="0" applyFont="1" applyFill="1" applyBorder="1" applyAlignment="1">
      <alignment horizontal="left"/>
    </xf>
    <xf numFmtId="0" fontId="75" fillId="35" borderId="23" xfId="0" applyFont="1" applyFill="1" applyBorder="1" applyAlignment="1">
      <alignment horizontal="left"/>
    </xf>
    <xf numFmtId="0" fontId="75" fillId="35" borderId="24" xfId="0" applyFont="1" applyFill="1" applyBorder="1" applyAlignment="1">
      <alignment horizontal="left"/>
    </xf>
    <xf numFmtId="49" fontId="10" fillId="35" borderId="22" xfId="51" applyNumberFormat="1" applyFont="1" applyFill="1" applyBorder="1" applyAlignment="1">
      <alignment horizontal="left"/>
      <protection/>
    </xf>
    <xf numFmtId="0" fontId="7" fillId="35" borderId="22" xfId="51" applyFont="1" applyFill="1" applyBorder="1" applyAlignment="1">
      <alignment horizontal="left"/>
      <protection/>
    </xf>
    <xf numFmtId="0" fontId="7" fillId="35" borderId="23" xfId="51" applyFont="1" applyFill="1" applyBorder="1" applyAlignment="1">
      <alignment horizontal="left"/>
      <protection/>
    </xf>
    <xf numFmtId="0" fontId="7" fillId="35" borderId="24" xfId="51" applyFont="1" applyFill="1" applyBorder="1" applyAlignment="1">
      <alignment horizontal="left"/>
      <protection/>
    </xf>
    <xf numFmtId="49" fontId="7" fillId="35" borderId="117" xfId="51" applyNumberFormat="1" applyFont="1" applyFill="1" applyBorder="1" applyAlignment="1">
      <alignment horizontal="right"/>
      <protection/>
    </xf>
    <xf numFmtId="49" fontId="7" fillId="35" borderId="23" xfId="51" applyNumberFormat="1" applyFont="1" applyFill="1" applyBorder="1" applyAlignment="1">
      <alignment horizontal="right"/>
      <protection/>
    </xf>
    <xf numFmtId="49" fontId="7" fillId="35" borderId="24" xfId="51" applyNumberFormat="1" applyFont="1" applyFill="1" applyBorder="1" applyAlignment="1">
      <alignment horizontal="right"/>
      <protection/>
    </xf>
    <xf numFmtId="0" fontId="0" fillId="35" borderId="118" xfId="0" applyFont="1" applyFill="1" applyBorder="1" applyAlignment="1">
      <alignment horizontal="left" vertical="top"/>
    </xf>
    <xf numFmtId="0" fontId="0" fillId="35" borderId="114" xfId="0" applyFont="1" applyFill="1" applyBorder="1" applyAlignment="1">
      <alignment horizontal="left" vertical="top"/>
    </xf>
    <xf numFmtId="0" fontId="0" fillId="35" borderId="119" xfId="0" applyFont="1" applyFill="1" applyBorder="1" applyAlignment="1">
      <alignment horizontal="left" vertical="top"/>
    </xf>
    <xf numFmtId="0" fontId="0" fillId="35" borderId="111" xfId="0" applyFont="1" applyFill="1" applyBorder="1" applyAlignment="1">
      <alignment horizontal="left" vertical="top"/>
    </xf>
    <xf numFmtId="0" fontId="0" fillId="35" borderId="112" xfId="0" applyFont="1" applyFill="1" applyBorder="1" applyAlignment="1">
      <alignment horizontal="left" vertical="top"/>
    </xf>
    <xf numFmtId="0" fontId="0" fillId="35" borderId="69" xfId="0" applyFont="1" applyFill="1" applyBorder="1" applyAlignment="1">
      <alignment horizontal="left" vertical="top"/>
    </xf>
    <xf numFmtId="0" fontId="7" fillId="35" borderId="22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45" fillId="35" borderId="22" xfId="0" applyFont="1" applyFill="1" applyBorder="1" applyAlignment="1">
      <alignment horizontal="left" vertical="center" wrapText="1"/>
    </xf>
    <xf numFmtId="0" fontId="45" fillId="35" borderId="23" xfId="0" applyFont="1" applyFill="1" applyBorder="1" applyAlignment="1">
      <alignment horizontal="left" vertical="center" wrapText="1"/>
    </xf>
    <xf numFmtId="0" fontId="45" fillId="35" borderId="24" xfId="0" applyFont="1" applyFill="1" applyBorder="1" applyAlignment="1">
      <alignment horizontal="left" vertical="center" wrapText="1"/>
    </xf>
    <xf numFmtId="0" fontId="7" fillId="35" borderId="22" xfId="51" applyFont="1" applyFill="1" applyBorder="1" applyAlignment="1">
      <alignment horizontal="left" wrapText="1"/>
      <protection/>
    </xf>
    <xf numFmtId="0" fontId="7" fillId="35" borderId="23" xfId="51" applyFont="1" applyFill="1" applyBorder="1" applyAlignment="1">
      <alignment horizontal="left" wrapText="1"/>
      <protection/>
    </xf>
    <xf numFmtId="0" fontId="7" fillId="35" borderId="24" xfId="51" applyFont="1" applyFill="1" applyBorder="1" applyAlignment="1">
      <alignment horizontal="left" wrapText="1"/>
      <protection/>
    </xf>
    <xf numFmtId="0" fontId="7" fillId="35" borderId="2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5" borderId="24" xfId="0" applyFont="1" applyFill="1" applyBorder="1" applyAlignment="1">
      <alignment horizontal="left" vertical="center" wrapText="1"/>
    </xf>
    <xf numFmtId="0" fontId="11" fillId="33" borderId="36" xfId="51" applyFont="1" applyFill="1" applyBorder="1" applyAlignment="1">
      <alignment horizontal="left" vertical="center"/>
      <protection/>
    </xf>
    <xf numFmtId="0" fontId="11" fillId="33" borderId="34" xfId="51" applyFont="1" applyFill="1" applyBorder="1" applyAlignment="1">
      <alignment horizontal="left" vertical="center"/>
      <protection/>
    </xf>
    <xf numFmtId="0" fontId="11" fillId="33" borderId="35" xfId="51" applyFont="1" applyFill="1" applyBorder="1" applyAlignment="1">
      <alignment horizontal="left" vertical="center"/>
      <protection/>
    </xf>
    <xf numFmtId="0" fontId="11" fillId="33" borderId="117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5" borderId="117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49" fontId="12" fillId="33" borderId="117" xfId="51" applyNumberFormat="1" applyFont="1" applyFill="1" applyBorder="1" applyAlignment="1">
      <alignment horizontal="center"/>
      <protection/>
    </xf>
    <xf numFmtId="49" fontId="12" fillId="33" borderId="23" xfId="51" applyNumberFormat="1" applyFont="1" applyFill="1" applyBorder="1" applyAlignment="1">
      <alignment horizontal="center"/>
      <protection/>
    </xf>
    <xf numFmtId="49" fontId="12" fillId="33" borderId="120" xfId="51" applyNumberFormat="1" applyFont="1" applyFill="1" applyBorder="1" applyAlignment="1">
      <alignment horizontal="center"/>
      <protection/>
    </xf>
    <xf numFmtId="0" fontId="78" fillId="0" borderId="118" xfId="0" applyFont="1" applyBorder="1" applyAlignment="1">
      <alignment horizontal="left" vertical="top"/>
    </xf>
    <xf numFmtId="0" fontId="78" fillId="0" borderId="114" xfId="0" applyFont="1" applyBorder="1" applyAlignment="1">
      <alignment horizontal="left" vertical="top"/>
    </xf>
    <xf numFmtId="0" fontId="78" fillId="0" borderId="111" xfId="0" applyFont="1" applyBorder="1" applyAlignment="1">
      <alignment horizontal="left" vertical="top"/>
    </xf>
    <xf numFmtId="0" fontId="78" fillId="0" borderId="112" xfId="0" applyFont="1" applyBorder="1" applyAlignment="1">
      <alignment horizontal="left" vertical="top"/>
    </xf>
    <xf numFmtId="0" fontId="11" fillId="0" borderId="53" xfId="51" applyFont="1" applyBorder="1" applyAlignment="1">
      <alignment horizontal="center"/>
      <protection/>
    </xf>
    <xf numFmtId="0" fontId="11" fillId="0" borderId="32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49" fontId="11" fillId="0" borderId="121" xfId="51" applyNumberFormat="1" applyFont="1" applyBorder="1" applyAlignment="1">
      <alignment horizontal="center" vertical="center"/>
      <protection/>
    </xf>
    <xf numFmtId="49" fontId="11" fillId="0" borderId="122" xfId="51" applyNumberFormat="1" applyFont="1" applyBorder="1" applyAlignment="1">
      <alignment horizontal="center" wrapText="1"/>
      <protection/>
    </xf>
    <xf numFmtId="0" fontId="11" fillId="0" borderId="0" xfId="51" applyFont="1" applyBorder="1" applyAlignment="1">
      <alignment horizontal="center" wrapText="1"/>
      <protection/>
    </xf>
    <xf numFmtId="0" fontId="11" fillId="0" borderId="122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171" fontId="11" fillId="0" borderId="61" xfId="51" applyNumberFormat="1" applyFont="1" applyBorder="1" applyAlignment="1">
      <alignment horizontal="left" vertical="top"/>
      <protection/>
    </xf>
    <xf numFmtId="171" fontId="11" fillId="0" borderId="123" xfId="51" applyNumberFormat="1" applyFont="1" applyBorder="1" applyAlignment="1">
      <alignment horizontal="left" vertical="top"/>
      <protection/>
    </xf>
    <xf numFmtId="171" fontId="11" fillId="0" borderId="124" xfId="51" applyNumberFormat="1" applyFont="1" applyBorder="1" applyAlignment="1">
      <alignment horizontal="left" vertical="top"/>
      <protection/>
    </xf>
    <xf numFmtId="4" fontId="11" fillId="0" borderId="60" xfId="51" applyNumberFormat="1" applyFont="1" applyBorder="1" applyAlignment="1">
      <alignment horizontal="center" vertical="center"/>
      <protection/>
    </xf>
    <xf numFmtId="4" fontId="11" fillId="0" borderId="53" xfId="51" applyNumberFormat="1" applyFont="1" applyBorder="1" applyAlignment="1">
      <alignment horizontal="center" vertical="center"/>
      <protection/>
    </xf>
    <xf numFmtId="0" fontId="12" fillId="0" borderId="125" xfId="51" applyFont="1" applyBorder="1" applyAlignment="1">
      <alignment horizontal="center" vertical="center"/>
      <protection/>
    </xf>
    <xf numFmtId="0" fontId="12" fillId="0" borderId="121" xfId="51" applyFont="1" applyBorder="1" applyAlignment="1">
      <alignment horizontal="center" vertical="center"/>
      <protection/>
    </xf>
    <xf numFmtId="0" fontId="12" fillId="0" borderId="25" xfId="51" applyFont="1" applyBorder="1" applyAlignment="1">
      <alignment horizontal="center" vertical="center"/>
      <protection/>
    </xf>
    <xf numFmtId="0" fontId="11" fillId="0" borderId="126" xfId="51" applyFont="1" applyBorder="1" applyAlignment="1">
      <alignment horizontal="center" vertical="center"/>
      <protection/>
    </xf>
    <xf numFmtId="0" fontId="11" fillId="0" borderId="59" xfId="51" applyFont="1" applyBorder="1" applyAlignment="1">
      <alignment horizontal="center" vertical="center"/>
      <protection/>
    </xf>
    <xf numFmtId="0" fontId="11" fillId="0" borderId="127" xfId="51" applyFont="1" applyBorder="1" applyAlignment="1">
      <alignment horizontal="center" vertical="center"/>
      <protection/>
    </xf>
    <xf numFmtId="49" fontId="11" fillId="0" borderId="128" xfId="51" applyNumberFormat="1" applyFont="1" applyBorder="1" applyAlignment="1">
      <alignment horizontal="center" vertical="center" wrapText="1"/>
      <protection/>
    </xf>
    <xf numFmtId="0" fontId="11" fillId="0" borderId="59" xfId="51" applyFont="1" applyBorder="1" applyAlignment="1">
      <alignment horizontal="center" vertical="center" wrapText="1"/>
      <protection/>
    </xf>
    <xf numFmtId="0" fontId="11" fillId="0" borderId="122" xfId="51" applyFont="1" applyBorder="1" applyAlignment="1">
      <alignment horizontal="center" vertical="center" wrapText="1"/>
      <protection/>
    </xf>
    <xf numFmtId="0" fontId="11" fillId="0" borderId="0" xfId="51" applyFont="1" applyBorder="1" applyAlignment="1">
      <alignment horizontal="center" vertical="center" wrapText="1"/>
      <protection/>
    </xf>
    <xf numFmtId="49" fontId="11" fillId="0" borderId="40" xfId="51" applyNumberFormat="1" applyFont="1" applyBorder="1" applyAlignment="1">
      <alignment horizontal="center" wrapText="1"/>
      <protection/>
    </xf>
    <xf numFmtId="0" fontId="11" fillId="0" borderId="38" xfId="51" applyFont="1" applyBorder="1" applyAlignment="1">
      <alignment horizontal="center" wrapText="1"/>
      <protection/>
    </xf>
    <xf numFmtId="0" fontId="11" fillId="0" borderId="32" xfId="51" applyFont="1" applyBorder="1" applyAlignment="1">
      <alignment horizontal="center" wrapText="1"/>
      <protection/>
    </xf>
    <xf numFmtId="0" fontId="11" fillId="0" borderId="39" xfId="51" applyFont="1" applyBorder="1" applyAlignment="1">
      <alignment horizontal="center" wrapText="1"/>
      <protection/>
    </xf>
    <xf numFmtId="0" fontId="15" fillId="14" borderId="60" xfId="0" applyFont="1" applyFill="1" applyBorder="1" applyAlignment="1">
      <alignment horizontal="center" vertical="center" wrapText="1"/>
    </xf>
    <xf numFmtId="0" fontId="15" fillId="14" borderId="53" xfId="0" applyFont="1" applyFill="1" applyBorder="1" applyAlignment="1">
      <alignment horizontal="center" vertical="center" wrapText="1"/>
    </xf>
    <xf numFmtId="0" fontId="15" fillId="14" borderId="54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left" wrapText="1"/>
    </xf>
    <xf numFmtId="0" fontId="5" fillId="37" borderId="83" xfId="0" applyFont="1" applyFill="1" applyBorder="1" applyAlignment="1">
      <alignment horizontal="left" wrapText="1"/>
    </xf>
    <xf numFmtId="0" fontId="88" fillId="37" borderId="22" xfId="0" applyFont="1" applyFill="1" applyBorder="1" applyAlignment="1">
      <alignment horizontal="left"/>
    </xf>
    <xf numFmtId="0" fontId="88" fillId="37" borderId="23" xfId="0" applyFont="1" applyFill="1" applyBorder="1" applyAlignment="1">
      <alignment horizontal="left"/>
    </xf>
    <xf numFmtId="0" fontId="88" fillId="37" borderId="120" xfId="0" applyFont="1" applyFill="1" applyBorder="1" applyAlignment="1">
      <alignment horizontal="left"/>
    </xf>
    <xf numFmtId="0" fontId="89" fillId="37" borderId="22" xfId="0" applyFont="1" applyFill="1" applyBorder="1" applyAlignment="1">
      <alignment horizontal="left" vertical="center" wrapText="1"/>
    </xf>
    <xf numFmtId="0" fontId="89" fillId="37" borderId="23" xfId="0" applyFont="1" applyFill="1" applyBorder="1" applyAlignment="1">
      <alignment horizontal="left" vertical="center" wrapText="1"/>
    </xf>
    <xf numFmtId="0" fontId="89" fillId="37" borderId="24" xfId="0" applyFont="1" applyFill="1" applyBorder="1" applyAlignment="1">
      <alignment horizontal="left" vertical="center" wrapText="1"/>
    </xf>
    <xf numFmtId="49" fontId="5" fillId="37" borderId="129" xfId="0" applyNumberFormat="1" applyFont="1" applyFill="1" applyBorder="1" applyAlignment="1">
      <alignment horizontal="left" vertical="center" wrapText="1"/>
    </xf>
    <xf numFmtId="49" fontId="5" fillId="37" borderId="130" xfId="0" applyNumberFormat="1" applyFont="1" applyFill="1" applyBorder="1" applyAlignment="1">
      <alignment horizontal="left" vertical="center" wrapText="1"/>
    </xf>
    <xf numFmtId="49" fontId="5" fillId="37" borderId="131" xfId="0" applyNumberFormat="1" applyFont="1" applyFill="1" applyBorder="1" applyAlignment="1">
      <alignment horizontal="left" vertical="center" wrapText="1"/>
    </xf>
    <xf numFmtId="0" fontId="7" fillId="33" borderId="132" xfId="0" applyFont="1" applyFill="1" applyBorder="1" applyAlignment="1">
      <alignment vertical="center" wrapText="1"/>
    </xf>
    <xf numFmtId="0" fontId="7" fillId="33" borderId="84" xfId="0" applyFont="1" applyFill="1" applyBorder="1" applyAlignment="1">
      <alignment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5" fillId="33" borderId="133" xfId="0" applyFont="1" applyFill="1" applyBorder="1" applyAlignment="1">
      <alignment horizontal="left" vertical="center" wrapText="1"/>
    </xf>
    <xf numFmtId="0" fontId="5" fillId="33" borderId="134" xfId="0" applyFont="1" applyFill="1" applyBorder="1" applyAlignment="1">
      <alignment horizontal="left" vertical="center" wrapText="1"/>
    </xf>
    <xf numFmtId="0" fontId="7" fillId="33" borderId="76" xfId="0" applyFont="1" applyFill="1" applyBorder="1" applyAlignment="1">
      <alignment horizontal="right" vertical="center" wrapText="1"/>
    </xf>
    <xf numFmtId="0" fontId="7" fillId="33" borderId="85" xfId="0" applyFont="1" applyFill="1" applyBorder="1" applyAlignment="1">
      <alignment horizontal="right" vertical="center" wrapText="1"/>
    </xf>
    <xf numFmtId="0" fontId="7" fillId="33" borderId="80" xfId="0" applyFont="1" applyFill="1" applyBorder="1" applyAlignment="1">
      <alignment horizontal="right" vertical="center" wrapText="1"/>
    </xf>
    <xf numFmtId="0" fontId="7" fillId="33" borderId="81" xfId="0" applyFont="1" applyFill="1" applyBorder="1" applyAlignment="1">
      <alignment horizontal="right" vertical="center" wrapText="1"/>
    </xf>
    <xf numFmtId="197" fontId="0" fillId="0" borderId="0" xfId="0" applyNumberFormat="1" applyAlignment="1">
      <alignment horizontal="center"/>
    </xf>
    <xf numFmtId="0" fontId="7" fillId="37" borderId="60" xfId="0" applyFont="1" applyFill="1" applyBorder="1" applyAlignment="1">
      <alignment vertical="center" wrapText="1"/>
    </xf>
    <xf numFmtId="0" fontId="7" fillId="37" borderId="53" xfId="0" applyFont="1" applyFill="1" applyBorder="1" applyAlignment="1">
      <alignment vertical="center" wrapText="1"/>
    </xf>
    <xf numFmtId="0" fontId="7" fillId="37" borderId="54" xfId="0" applyFont="1" applyFill="1" applyBorder="1" applyAlignment="1">
      <alignment vertical="center" wrapText="1"/>
    </xf>
    <xf numFmtId="0" fontId="7" fillId="37" borderId="111" xfId="0" applyFont="1" applyFill="1" applyBorder="1" applyAlignment="1">
      <alignment vertical="center" wrapText="1"/>
    </xf>
    <xf numFmtId="0" fontId="7" fillId="37" borderId="112" xfId="0" applyFont="1" applyFill="1" applyBorder="1" applyAlignment="1">
      <alignment vertical="center" wrapText="1"/>
    </xf>
    <xf numFmtId="0" fontId="7" fillId="37" borderId="69" xfId="0" applyFont="1" applyFill="1" applyBorder="1" applyAlignment="1">
      <alignment vertical="center" wrapText="1"/>
    </xf>
    <xf numFmtId="0" fontId="7" fillId="0" borderId="112" xfId="0" applyFont="1" applyBorder="1" applyAlignment="1">
      <alignment horizontal="left" vertical="center" wrapText="1"/>
    </xf>
    <xf numFmtId="0" fontId="7" fillId="35" borderId="40" xfId="0" applyFont="1" applyFill="1" applyBorder="1" applyAlignment="1">
      <alignment horizontal="left" vertical="top" wrapText="1"/>
    </xf>
    <xf numFmtId="0" fontId="7" fillId="35" borderId="25" xfId="0" applyFont="1" applyFill="1" applyBorder="1" applyAlignment="1">
      <alignment horizontal="left" vertical="top" wrapText="1"/>
    </xf>
    <xf numFmtId="0" fontId="7" fillId="35" borderId="38" xfId="0" applyFont="1" applyFill="1" applyBorder="1" applyAlignment="1">
      <alignment horizontal="left" vertical="top" wrapText="1"/>
    </xf>
    <xf numFmtId="0" fontId="2" fillId="0" borderId="111" xfId="0" applyFont="1" applyBorder="1" applyAlignment="1">
      <alignment horizontal="left" vertical="top" wrapText="1"/>
    </xf>
    <xf numFmtId="0" fontId="0" fillId="0" borderId="112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6 2" xfId="50"/>
    <cellStyle name="Normal 2" xfId="51"/>
    <cellStyle name="Normal 3" xfId="52"/>
    <cellStyle name="Normal 3 2" xfId="53"/>
    <cellStyle name="Normal 4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3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Vírgula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PREFEITURA\OBRAS\ILIMINA&#199;&#195;O%20P&#218;BLICA%202015\ILUMINA&#199;&#195;O%20P&#218;BLICA%20DA%20COMUNIDADE%20DE%20S&#195;O%20PAULO%202015\PROJETO%20E%20PLANILHA\PLANILHA%20ATUALIZADA%20EM%2017.12.2015\Planilha%20Or&#231;amentaria%20de%20ilumina&#231;&#227;o%20p&#250;blica%20de%20s&#227;o%20paul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"/>
      <sheetName val="Cron. Fisico financeiro"/>
      <sheetName val="Plan1 - poste de aço"/>
      <sheetName val="Plan2 - poste padrão"/>
      <sheetName val="Plan3 - suporte para 4 petalas"/>
      <sheetName val="Plan4 - ramal 35 mm"/>
      <sheetName val="Plan5 - ramal 25mm"/>
      <sheetName val="Plan6 - led 150w"/>
      <sheetName val="Plan7- led 90w"/>
      <sheetName val="Plan8 - led 250w"/>
    </sheetNames>
    <sheetDataSet>
      <sheetData sheetId="3">
        <row r="2">
          <cell r="B2" t="str">
            <v>TABELA CUSTOS REFERENCIAIS IOPES OUTUBRO/2015 (LS=134,87 %; BDI=27,6%)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(28)3522-6391" TargetMode="External" /><Relationship Id="rId2" Type="http://schemas.openxmlformats.org/officeDocument/2006/relationships/hyperlink" Target="tel:(28)3522-2917" TargetMode="External" /><Relationship Id="rId3" Type="http://schemas.openxmlformats.org/officeDocument/2006/relationships/hyperlink" Target="tel:(28)3542-2576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el:(28)3522-6391" TargetMode="External" /><Relationship Id="rId2" Type="http://schemas.openxmlformats.org/officeDocument/2006/relationships/hyperlink" Target="tel:(28)3522-2917" TargetMode="External" /><Relationship Id="rId3" Type="http://schemas.openxmlformats.org/officeDocument/2006/relationships/hyperlink" Target="tel:(28)3542-2576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el:(11)23310303" TargetMode="External" /><Relationship Id="rId2" Type="http://schemas.openxmlformats.org/officeDocument/2006/relationships/hyperlink" Target="tel:(11)20876000" TargetMode="External" /><Relationship Id="rId3" Type="http://schemas.openxmlformats.org/officeDocument/2006/relationships/hyperlink" Target="tel:(27)30624849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(11)23310303" TargetMode="External" /><Relationship Id="rId2" Type="http://schemas.openxmlformats.org/officeDocument/2006/relationships/hyperlink" Target="tel:(11)29472066" TargetMode="External" /><Relationship Id="rId3" Type="http://schemas.openxmlformats.org/officeDocument/2006/relationships/hyperlink" Target="tel:(11)26068534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5"/>
  <sheetViews>
    <sheetView view="pageBreakPreview" zoomScale="70" zoomScaleSheetLayoutView="70" zoomScalePageLayoutView="75" workbookViewId="0" topLeftCell="A7">
      <selection activeCell="F12" sqref="F12"/>
    </sheetView>
  </sheetViews>
  <sheetFormatPr defaultColWidth="11.421875" defaultRowHeight="19.5" customHeight="1"/>
  <cols>
    <col min="1" max="1" width="10.421875" style="15" customWidth="1"/>
    <col min="2" max="2" width="13.57421875" style="10" customWidth="1"/>
    <col min="3" max="3" width="19.140625" style="10" customWidth="1"/>
    <col min="4" max="4" width="61.00390625" style="9" customWidth="1"/>
    <col min="5" max="5" width="7.57421875" style="10" customWidth="1"/>
    <col min="6" max="6" width="14.8515625" style="76" customWidth="1"/>
    <col min="7" max="7" width="20.00390625" style="82" customWidth="1"/>
    <col min="8" max="8" width="27.140625" style="78" customWidth="1"/>
    <col min="9" max="9" width="22.7109375" style="78" customWidth="1"/>
    <col min="10" max="10" width="17.7109375" style="1" bestFit="1" customWidth="1"/>
    <col min="11" max="16384" width="11.421875" style="1" customWidth="1"/>
  </cols>
  <sheetData>
    <row r="1" spans="1:9" ht="47.25" customHeight="1" thickBot="1">
      <c r="A1" s="439" t="s">
        <v>16</v>
      </c>
      <c r="B1" s="440"/>
      <c r="C1" s="440"/>
      <c r="D1" s="440"/>
      <c r="E1" s="440"/>
      <c r="F1" s="440"/>
      <c r="G1" s="440"/>
      <c r="H1" s="441"/>
      <c r="I1" s="11"/>
    </row>
    <row r="2" spans="1:9" ht="27.75" customHeight="1">
      <c r="A2" s="285" t="s">
        <v>126</v>
      </c>
      <c r="B2" s="286"/>
      <c r="C2" s="287"/>
      <c r="D2" s="287"/>
      <c r="E2" s="287"/>
      <c r="F2" s="288"/>
      <c r="G2" s="289"/>
      <c r="H2" s="290"/>
      <c r="I2" s="92"/>
    </row>
    <row r="3" spans="1:9" ht="23.25" customHeight="1">
      <c r="A3" s="285" t="s">
        <v>240</v>
      </c>
      <c r="B3" s="286"/>
      <c r="C3" s="286"/>
      <c r="D3" s="286"/>
      <c r="E3" s="286"/>
      <c r="F3" s="288"/>
      <c r="G3" s="289"/>
      <c r="H3" s="290"/>
      <c r="I3" s="92"/>
    </row>
    <row r="4" spans="1:9" ht="27.75" customHeight="1" thickBot="1">
      <c r="A4" s="452" t="s">
        <v>256</v>
      </c>
      <c r="B4" s="453"/>
      <c r="C4" s="453"/>
      <c r="D4" s="453"/>
      <c r="E4" s="453"/>
      <c r="F4" s="453"/>
      <c r="G4" s="453"/>
      <c r="H4" s="454"/>
      <c r="I4" s="93"/>
    </row>
    <row r="5" spans="1:9" s="2" customFormat="1" ht="19.5" customHeight="1">
      <c r="A5" s="442" t="s">
        <v>0</v>
      </c>
      <c r="B5" s="424" t="s">
        <v>13</v>
      </c>
      <c r="C5" s="424" t="s">
        <v>14</v>
      </c>
      <c r="D5" s="426" t="s">
        <v>15</v>
      </c>
      <c r="E5" s="426" t="s">
        <v>1</v>
      </c>
      <c r="F5" s="428" t="s">
        <v>2</v>
      </c>
      <c r="G5" s="450" t="s">
        <v>3</v>
      </c>
      <c r="H5" s="451"/>
      <c r="I5" s="94"/>
    </row>
    <row r="6" spans="1:9" s="2" customFormat="1" ht="19.5" customHeight="1" thickBot="1">
      <c r="A6" s="443"/>
      <c r="B6" s="437"/>
      <c r="C6" s="437"/>
      <c r="D6" s="444"/>
      <c r="E6" s="444"/>
      <c r="F6" s="433"/>
      <c r="G6" s="299" t="s">
        <v>4</v>
      </c>
      <c r="H6" s="300" t="s">
        <v>5</v>
      </c>
      <c r="I6" s="95"/>
    </row>
    <row r="7" spans="1:9" s="2" customFormat="1" ht="22.5" customHeight="1">
      <c r="A7" s="280" t="s">
        <v>6</v>
      </c>
      <c r="B7" s="283"/>
      <c r="C7" s="436" t="s">
        <v>9</v>
      </c>
      <c r="D7" s="436"/>
      <c r="E7" s="281"/>
      <c r="F7" s="282"/>
      <c r="G7" s="284" t="s">
        <v>113</v>
      </c>
      <c r="H7" s="279">
        <f>SUM(H8:H16)</f>
        <v>38465.0708</v>
      </c>
      <c r="I7" s="97"/>
    </row>
    <row r="8" spans="1:9" s="2" customFormat="1" ht="30" customHeight="1">
      <c r="A8" s="360" t="s">
        <v>7</v>
      </c>
      <c r="B8" s="361" t="s">
        <v>12</v>
      </c>
      <c r="C8" s="362" t="s">
        <v>200</v>
      </c>
      <c r="D8" s="363" t="s">
        <v>45</v>
      </c>
      <c r="E8" s="364" t="s">
        <v>46</v>
      </c>
      <c r="F8" s="327">
        <v>980</v>
      </c>
      <c r="G8" s="365">
        <v>3.05</v>
      </c>
      <c r="H8" s="366">
        <f>F8*G8</f>
        <v>2989</v>
      </c>
      <c r="I8" s="97"/>
    </row>
    <row r="9" spans="1:10" s="2" customFormat="1" ht="93.75" customHeight="1">
      <c r="A9" s="360" t="s">
        <v>8</v>
      </c>
      <c r="B9" s="361" t="s">
        <v>110</v>
      </c>
      <c r="C9" s="362">
        <v>41029</v>
      </c>
      <c r="D9" s="367" t="s">
        <v>239</v>
      </c>
      <c r="E9" s="364" t="s">
        <v>46</v>
      </c>
      <c r="F9" s="327">
        <v>250</v>
      </c>
      <c r="G9" s="365">
        <v>31.51</v>
      </c>
      <c r="H9" s="366">
        <f aca="true" t="shared" si="0" ref="H9:H33">F9*G9</f>
        <v>7877.5</v>
      </c>
      <c r="I9" s="97"/>
      <c r="J9" s="96"/>
    </row>
    <row r="10" spans="1:9" s="2" customFormat="1" ht="60.75" customHeight="1">
      <c r="A10" s="360" t="s">
        <v>75</v>
      </c>
      <c r="B10" s="361" t="s">
        <v>12</v>
      </c>
      <c r="C10" s="362" t="s">
        <v>199</v>
      </c>
      <c r="D10" s="367" t="s">
        <v>50</v>
      </c>
      <c r="E10" s="368" t="s">
        <v>46</v>
      </c>
      <c r="F10" s="369">
        <v>2</v>
      </c>
      <c r="G10" s="365">
        <v>202.33</v>
      </c>
      <c r="H10" s="366">
        <f t="shared" si="0"/>
        <v>404.66</v>
      </c>
      <c r="I10" s="97"/>
    </row>
    <row r="11" spans="1:9" s="414" customFormat="1" ht="170.25" customHeight="1">
      <c r="A11" s="360" t="s">
        <v>76</v>
      </c>
      <c r="B11" s="361" t="s">
        <v>12</v>
      </c>
      <c r="C11" s="362" t="s">
        <v>198</v>
      </c>
      <c r="D11" s="370" t="s">
        <v>54</v>
      </c>
      <c r="E11" s="368" t="s">
        <v>46</v>
      </c>
      <c r="F11" s="327">
        <v>10.89</v>
      </c>
      <c r="G11" s="365">
        <v>326.67</v>
      </c>
      <c r="H11" s="366">
        <f t="shared" si="0"/>
        <v>3557.4363000000003</v>
      </c>
      <c r="I11" s="413"/>
    </row>
    <row r="12" spans="1:9" s="2" customFormat="1" ht="153" customHeight="1">
      <c r="A12" s="360" t="s">
        <v>77</v>
      </c>
      <c r="B12" s="361" t="s">
        <v>12</v>
      </c>
      <c r="C12" s="362" t="s">
        <v>197</v>
      </c>
      <c r="D12" s="367" t="s">
        <v>55</v>
      </c>
      <c r="E12" s="368" t="s">
        <v>46</v>
      </c>
      <c r="F12" s="327">
        <v>20.25</v>
      </c>
      <c r="G12" s="365">
        <v>373.73</v>
      </c>
      <c r="H12" s="366">
        <f t="shared" si="0"/>
        <v>7568.0325</v>
      </c>
      <c r="I12" s="97"/>
    </row>
    <row r="13" spans="1:9" s="2" customFormat="1" ht="98.25" customHeight="1">
      <c r="A13" s="360" t="s">
        <v>78</v>
      </c>
      <c r="B13" s="361" t="s">
        <v>12</v>
      </c>
      <c r="C13" s="362" t="s">
        <v>196</v>
      </c>
      <c r="D13" s="355" t="s">
        <v>56</v>
      </c>
      <c r="E13" s="368" t="s">
        <v>58</v>
      </c>
      <c r="F13" s="327">
        <v>1</v>
      </c>
      <c r="G13" s="371">
        <v>1148.33</v>
      </c>
      <c r="H13" s="366">
        <f t="shared" si="0"/>
        <v>1148.33</v>
      </c>
      <c r="I13" s="97"/>
    </row>
    <row r="14" spans="1:9" s="2" customFormat="1" ht="153" customHeight="1">
      <c r="A14" s="360" t="s">
        <v>79</v>
      </c>
      <c r="B14" s="361" t="s">
        <v>12</v>
      </c>
      <c r="C14" s="362" t="s">
        <v>195</v>
      </c>
      <c r="D14" s="372" t="s">
        <v>60</v>
      </c>
      <c r="E14" s="368" t="s">
        <v>46</v>
      </c>
      <c r="F14" s="369">
        <v>15.75</v>
      </c>
      <c r="G14" s="365">
        <v>328.14</v>
      </c>
      <c r="H14" s="366">
        <f t="shared" si="0"/>
        <v>5168.205</v>
      </c>
      <c r="I14" s="97"/>
    </row>
    <row r="15" spans="1:9" s="2" customFormat="1" ht="152.25" customHeight="1">
      <c r="A15" s="360" t="s">
        <v>80</v>
      </c>
      <c r="B15" s="361" t="s">
        <v>12</v>
      </c>
      <c r="C15" s="362" t="s">
        <v>194</v>
      </c>
      <c r="D15" s="331" t="s">
        <v>63</v>
      </c>
      <c r="E15" s="368" t="s">
        <v>49</v>
      </c>
      <c r="F15" s="327">
        <v>15.5</v>
      </c>
      <c r="G15" s="365">
        <v>29.98</v>
      </c>
      <c r="H15" s="366">
        <f t="shared" si="0"/>
        <v>464.69</v>
      </c>
      <c r="I15" s="97"/>
    </row>
    <row r="16" spans="1:9" s="2" customFormat="1" ht="147.75" customHeight="1" thickBot="1">
      <c r="A16" s="373" t="s">
        <v>81</v>
      </c>
      <c r="B16" s="374" t="s">
        <v>12</v>
      </c>
      <c r="C16" s="375" t="s">
        <v>193</v>
      </c>
      <c r="D16" s="376" t="s">
        <v>64</v>
      </c>
      <c r="E16" s="377" t="s">
        <v>49</v>
      </c>
      <c r="F16" s="378">
        <v>24.3</v>
      </c>
      <c r="G16" s="379">
        <v>382.19</v>
      </c>
      <c r="H16" s="380">
        <f t="shared" si="0"/>
        <v>9287.217</v>
      </c>
      <c r="I16" s="97"/>
    </row>
    <row r="17" spans="1:9" s="407" customFormat="1" ht="22.5" customHeight="1">
      <c r="A17" s="280" t="s">
        <v>47</v>
      </c>
      <c r="B17" s="404"/>
      <c r="C17" s="436" t="s">
        <v>65</v>
      </c>
      <c r="D17" s="436"/>
      <c r="E17" s="281"/>
      <c r="F17" s="282"/>
      <c r="G17" s="405" t="s">
        <v>113</v>
      </c>
      <c r="H17" s="406">
        <f>SUM(H18:H26)</f>
        <v>3913.3821</v>
      </c>
      <c r="I17" s="97"/>
    </row>
    <row r="18" spans="1:9" s="2" customFormat="1" ht="57" customHeight="1">
      <c r="A18" s="360" t="s">
        <v>48</v>
      </c>
      <c r="B18" s="381" t="s">
        <v>66</v>
      </c>
      <c r="C18" s="382" t="s">
        <v>192</v>
      </c>
      <c r="D18" s="337" t="s">
        <v>67</v>
      </c>
      <c r="E18" s="338" t="s">
        <v>58</v>
      </c>
      <c r="F18" s="339">
        <v>3</v>
      </c>
      <c r="G18" s="383">
        <f>70.36*1.23</f>
        <v>86.5428</v>
      </c>
      <c r="H18" s="366">
        <f t="shared" si="0"/>
        <v>259.6284</v>
      </c>
      <c r="I18" s="97"/>
    </row>
    <row r="19" spans="1:9" s="2" customFormat="1" ht="45.75" customHeight="1">
      <c r="A19" s="360" t="s">
        <v>51</v>
      </c>
      <c r="B19" s="381" t="s">
        <v>66</v>
      </c>
      <c r="C19" s="382" t="s">
        <v>191</v>
      </c>
      <c r="D19" s="384" t="s">
        <v>69</v>
      </c>
      <c r="E19" s="338" t="s">
        <v>58</v>
      </c>
      <c r="F19" s="339">
        <v>38</v>
      </c>
      <c r="G19" s="385">
        <f>4.39*1.23</f>
        <v>5.399699999999999</v>
      </c>
      <c r="H19" s="366">
        <f t="shared" si="0"/>
        <v>205.18859999999998</v>
      </c>
      <c r="I19" s="97"/>
    </row>
    <row r="20" spans="1:9" s="2" customFormat="1" ht="45.75" customHeight="1">
      <c r="A20" s="360" t="s">
        <v>52</v>
      </c>
      <c r="B20" s="381" t="s">
        <v>66</v>
      </c>
      <c r="C20" s="382" t="s">
        <v>190</v>
      </c>
      <c r="D20" s="384" t="s">
        <v>70</v>
      </c>
      <c r="E20" s="338" t="s">
        <v>58</v>
      </c>
      <c r="F20" s="369">
        <v>39</v>
      </c>
      <c r="G20" s="385">
        <f>13.19*1.23</f>
        <v>16.2237</v>
      </c>
      <c r="H20" s="366">
        <f t="shared" si="0"/>
        <v>632.7243000000001</v>
      </c>
      <c r="I20" s="97"/>
    </row>
    <row r="21" spans="1:9" s="2" customFormat="1" ht="48" customHeight="1">
      <c r="A21" s="360" t="s">
        <v>53</v>
      </c>
      <c r="B21" s="381" t="s">
        <v>66</v>
      </c>
      <c r="C21" s="382" t="s">
        <v>189</v>
      </c>
      <c r="D21" s="384" t="s">
        <v>71</v>
      </c>
      <c r="E21" s="338" t="s">
        <v>58</v>
      </c>
      <c r="F21" s="339">
        <v>77</v>
      </c>
      <c r="G21" s="385">
        <f>8.79*1.23</f>
        <v>10.811699999999998</v>
      </c>
      <c r="H21" s="366">
        <f t="shared" si="0"/>
        <v>832.5008999999999</v>
      </c>
      <c r="I21" s="97"/>
    </row>
    <row r="22" spans="1:9" s="2" customFormat="1" ht="74.25" customHeight="1">
      <c r="A22" s="360" t="s">
        <v>57</v>
      </c>
      <c r="B22" s="381" t="s">
        <v>66</v>
      </c>
      <c r="C22" s="382" t="s">
        <v>188</v>
      </c>
      <c r="D22" s="337" t="s">
        <v>72</v>
      </c>
      <c r="E22" s="338" t="s">
        <v>58</v>
      </c>
      <c r="F22" s="339">
        <v>39</v>
      </c>
      <c r="G22" s="333">
        <f>8.79*1.23</f>
        <v>10.811699999999998</v>
      </c>
      <c r="H22" s="366">
        <f t="shared" si="0"/>
        <v>421.65629999999993</v>
      </c>
      <c r="I22" s="97"/>
    </row>
    <row r="23" spans="1:9" s="2" customFormat="1" ht="61.5" customHeight="1">
      <c r="A23" s="360" t="s">
        <v>59</v>
      </c>
      <c r="B23" s="381" t="s">
        <v>66</v>
      </c>
      <c r="C23" s="382" t="s">
        <v>187</v>
      </c>
      <c r="D23" s="359" t="s">
        <v>73</v>
      </c>
      <c r="E23" s="338" t="s">
        <v>58</v>
      </c>
      <c r="F23" s="339">
        <v>38</v>
      </c>
      <c r="G23" s="333">
        <f>4.39*1.23</f>
        <v>5.399699999999999</v>
      </c>
      <c r="H23" s="366">
        <f t="shared" si="0"/>
        <v>205.18859999999998</v>
      </c>
      <c r="I23" s="97"/>
    </row>
    <row r="24" spans="1:9" s="2" customFormat="1" ht="31.5" customHeight="1">
      <c r="A24" s="360" t="s">
        <v>61</v>
      </c>
      <c r="B24" s="381" t="s">
        <v>66</v>
      </c>
      <c r="C24" s="382" t="s">
        <v>186</v>
      </c>
      <c r="D24" s="359" t="s">
        <v>74</v>
      </c>
      <c r="E24" s="338" t="s">
        <v>58</v>
      </c>
      <c r="F24" s="339">
        <v>13</v>
      </c>
      <c r="G24" s="333">
        <f>13.19*1.23</f>
        <v>16.2237</v>
      </c>
      <c r="H24" s="366">
        <f t="shared" si="0"/>
        <v>210.90810000000002</v>
      </c>
      <c r="I24" s="97"/>
    </row>
    <row r="25" spans="1:9" s="2" customFormat="1" ht="79.5" customHeight="1">
      <c r="A25" s="360" t="s">
        <v>62</v>
      </c>
      <c r="B25" s="386" t="s">
        <v>66</v>
      </c>
      <c r="C25" s="387" t="s">
        <v>185</v>
      </c>
      <c r="D25" s="357" t="s">
        <v>83</v>
      </c>
      <c r="E25" s="388" t="s">
        <v>58</v>
      </c>
      <c r="F25" s="349">
        <v>77</v>
      </c>
      <c r="G25" s="328">
        <f>4.39*1.23</f>
        <v>5.399699999999999</v>
      </c>
      <c r="H25" s="389">
        <f t="shared" si="0"/>
        <v>415.77689999999996</v>
      </c>
      <c r="I25" s="97"/>
    </row>
    <row r="26" spans="1:9" s="120" customFormat="1" ht="53.25" customHeight="1">
      <c r="A26" s="360" t="s">
        <v>82</v>
      </c>
      <c r="B26" s="390" t="s">
        <v>12</v>
      </c>
      <c r="C26" s="391" t="s">
        <v>184</v>
      </c>
      <c r="D26" s="392" t="s">
        <v>107</v>
      </c>
      <c r="E26" s="388" t="s">
        <v>46</v>
      </c>
      <c r="F26" s="393">
        <v>40.5</v>
      </c>
      <c r="G26" s="328">
        <v>18.02</v>
      </c>
      <c r="H26" s="389">
        <f t="shared" si="0"/>
        <v>729.81</v>
      </c>
      <c r="I26" s="119"/>
    </row>
    <row r="27" spans="1:9" s="2" customFormat="1" ht="19.5" customHeight="1">
      <c r="A27" s="419" t="s">
        <v>86</v>
      </c>
      <c r="B27" s="420"/>
      <c r="C27" s="434" t="s">
        <v>122</v>
      </c>
      <c r="D27" s="434"/>
      <c r="E27" s="421"/>
      <c r="F27" s="134"/>
      <c r="G27" s="422" t="s">
        <v>113</v>
      </c>
      <c r="H27" s="423">
        <f>SUM(H28:H29)</f>
        <v>48870.035</v>
      </c>
      <c r="I27" s="97"/>
    </row>
    <row r="28" spans="1:9" s="2" customFormat="1" ht="105" customHeight="1">
      <c r="A28" s="360" t="s">
        <v>87</v>
      </c>
      <c r="B28" s="381" t="s">
        <v>42</v>
      </c>
      <c r="C28" s="362" t="s">
        <v>91</v>
      </c>
      <c r="D28" s="372" t="s">
        <v>88</v>
      </c>
      <c r="E28" s="368" t="s">
        <v>92</v>
      </c>
      <c r="F28" s="369">
        <v>1.5</v>
      </c>
      <c r="G28" s="394">
        <v>14484.09</v>
      </c>
      <c r="H28" s="329">
        <f>F28*G28</f>
        <v>21726.135000000002</v>
      </c>
      <c r="I28" s="97"/>
    </row>
    <row r="29" spans="1:8" ht="54" customHeight="1">
      <c r="A29" s="360" t="s">
        <v>93</v>
      </c>
      <c r="B29" s="381" t="s">
        <v>42</v>
      </c>
      <c r="C29" s="395">
        <v>311601</v>
      </c>
      <c r="D29" s="396" t="s">
        <v>123</v>
      </c>
      <c r="E29" s="397" t="s">
        <v>92</v>
      </c>
      <c r="F29" s="398">
        <v>5</v>
      </c>
      <c r="G29" s="371">
        <v>5428.78</v>
      </c>
      <c r="H29" s="329">
        <f>F29*G29</f>
        <v>27143.899999999998</v>
      </c>
    </row>
    <row r="30" spans="1:9" s="407" customFormat="1" ht="20.25" customHeight="1">
      <c r="A30" s="280" t="s">
        <v>89</v>
      </c>
      <c r="B30" s="408"/>
      <c r="C30" s="435" t="s">
        <v>85</v>
      </c>
      <c r="D30" s="436"/>
      <c r="E30" s="409"/>
      <c r="F30" s="409"/>
      <c r="G30" s="410" t="s">
        <v>113</v>
      </c>
      <c r="H30" s="411">
        <f>SUM(H31:H34)</f>
        <v>117964.48080969398</v>
      </c>
      <c r="I30" s="97"/>
    </row>
    <row r="31" spans="1:9" s="2" customFormat="1" ht="109.5" customHeight="1">
      <c r="A31" s="360" t="s">
        <v>90</v>
      </c>
      <c r="B31" s="381" t="s">
        <v>84</v>
      </c>
      <c r="C31" s="330" t="s">
        <v>252</v>
      </c>
      <c r="D31" s="399" t="s">
        <v>219</v>
      </c>
      <c r="E31" s="338" t="s">
        <v>10</v>
      </c>
      <c r="F31" s="339">
        <v>492.03</v>
      </c>
      <c r="G31" s="333">
        <f>'Plan1 - ramal 35 mm'!C35</f>
        <v>132.072299</v>
      </c>
      <c r="H31" s="329">
        <f t="shared" si="0"/>
        <v>64983.53327696999</v>
      </c>
      <c r="I31" s="97"/>
    </row>
    <row r="32" spans="1:9" s="2" customFormat="1" ht="96.75" customHeight="1">
      <c r="A32" s="360" t="s">
        <v>119</v>
      </c>
      <c r="B32" s="381" t="s">
        <v>84</v>
      </c>
      <c r="C32" s="330" t="s">
        <v>253</v>
      </c>
      <c r="D32" s="399" t="s">
        <v>220</v>
      </c>
      <c r="E32" s="338" t="s">
        <v>10</v>
      </c>
      <c r="F32" s="339">
        <v>320.31</v>
      </c>
      <c r="G32" s="333">
        <f>'Plan2 - ramal 25mm'!C35</f>
        <v>119.63399373333333</v>
      </c>
      <c r="H32" s="329">
        <f t="shared" si="0"/>
        <v>38319.964532724</v>
      </c>
      <c r="I32" s="97"/>
    </row>
    <row r="33" spans="1:9" s="2" customFormat="1" ht="81" customHeight="1">
      <c r="A33" s="381" t="s">
        <v>120</v>
      </c>
      <c r="B33" s="381" t="s">
        <v>125</v>
      </c>
      <c r="C33" s="400">
        <v>1091</v>
      </c>
      <c r="D33" s="352" t="s">
        <v>124</v>
      </c>
      <c r="E33" s="338" t="s">
        <v>58</v>
      </c>
      <c r="F33" s="339">
        <v>35</v>
      </c>
      <c r="G33" s="333">
        <v>13.79</v>
      </c>
      <c r="H33" s="329">
        <f t="shared" si="0"/>
        <v>482.65</v>
      </c>
      <c r="I33" s="97"/>
    </row>
    <row r="34" spans="1:9" ht="132.75" customHeight="1" thickBot="1">
      <c r="A34" s="353" t="s">
        <v>121</v>
      </c>
      <c r="B34" s="353" t="s">
        <v>66</v>
      </c>
      <c r="C34" s="401" t="s">
        <v>183</v>
      </c>
      <c r="D34" s="402" t="s">
        <v>182</v>
      </c>
      <c r="E34" s="338" t="s">
        <v>1</v>
      </c>
      <c r="F34" s="339">
        <v>13</v>
      </c>
      <c r="G34" s="340">
        <f>886.7*1.23</f>
        <v>1090.641</v>
      </c>
      <c r="H34" s="329">
        <f>F34*G34</f>
        <v>14178.333</v>
      </c>
      <c r="I34" s="97"/>
    </row>
    <row r="35" spans="1:9" s="407" customFormat="1" ht="19.5" customHeight="1" thickBot="1">
      <c r="A35" s="412"/>
      <c r="B35" s="447" t="s">
        <v>16</v>
      </c>
      <c r="C35" s="448"/>
      <c r="D35" s="448"/>
      <c r="E35" s="448"/>
      <c r="F35" s="448"/>
      <c r="G35" s="448"/>
      <c r="H35" s="449"/>
      <c r="I35" s="97"/>
    </row>
    <row r="36" spans="1:9" s="2" customFormat="1" ht="19.5" customHeight="1">
      <c r="A36" s="127"/>
      <c r="B36" s="105" t="s">
        <v>126</v>
      </c>
      <c r="C36" s="106"/>
      <c r="D36" s="107"/>
      <c r="E36" s="107"/>
      <c r="F36" s="107"/>
      <c r="G36" s="108"/>
      <c r="H36" s="116"/>
      <c r="I36" s="97"/>
    </row>
    <row r="37" spans="1:9" s="2" customFormat="1" ht="19.5" customHeight="1">
      <c r="A37" s="112"/>
      <c r="B37" s="285" t="s">
        <v>240</v>
      </c>
      <c r="C37" s="106"/>
      <c r="D37" s="106"/>
      <c r="E37" s="106"/>
      <c r="F37" s="106"/>
      <c r="G37" s="108"/>
      <c r="H37" s="116"/>
      <c r="I37" s="97"/>
    </row>
    <row r="38" spans="1:9" s="2" customFormat="1" ht="19.5" customHeight="1" thickBot="1">
      <c r="A38" s="112"/>
      <c r="B38" s="455" t="s">
        <v>257</v>
      </c>
      <c r="C38" s="456"/>
      <c r="D38" s="456"/>
      <c r="E38" s="456"/>
      <c r="F38" s="456"/>
      <c r="G38" s="456"/>
      <c r="H38" s="457"/>
      <c r="I38" s="97"/>
    </row>
    <row r="39" spans="1:9" s="2" customFormat="1" ht="19.5" customHeight="1">
      <c r="A39" s="112"/>
      <c r="B39" s="442" t="s">
        <v>0</v>
      </c>
      <c r="C39" s="424" t="s">
        <v>13</v>
      </c>
      <c r="D39" s="424" t="s">
        <v>14</v>
      </c>
      <c r="E39" s="426" t="s">
        <v>1</v>
      </c>
      <c r="F39" s="428" t="s">
        <v>2</v>
      </c>
      <c r="G39" s="445" t="s">
        <v>3</v>
      </c>
      <c r="H39" s="446"/>
      <c r="I39" s="97"/>
    </row>
    <row r="40" spans="1:9" s="2" customFormat="1" ht="19.5" customHeight="1" thickBot="1">
      <c r="A40" s="112"/>
      <c r="B40" s="443"/>
      <c r="C40" s="437"/>
      <c r="D40" s="437"/>
      <c r="E40" s="444"/>
      <c r="F40" s="433"/>
      <c r="G40" s="299" t="s">
        <v>4</v>
      </c>
      <c r="H40" s="300" t="s">
        <v>5</v>
      </c>
      <c r="I40" s="97"/>
    </row>
    <row r="41" spans="1:9" s="2" customFormat="1" ht="19.5" customHeight="1">
      <c r="A41" s="128" t="s">
        <v>94</v>
      </c>
      <c r="B41" s="129"/>
      <c r="C41" s="432" t="s">
        <v>243</v>
      </c>
      <c r="D41" s="432"/>
      <c r="E41" s="130"/>
      <c r="F41" s="131"/>
      <c r="G41" s="292" t="s">
        <v>113</v>
      </c>
      <c r="H41" s="291">
        <f>SUM(H42:H49)</f>
        <v>40759.6899</v>
      </c>
      <c r="I41" s="97"/>
    </row>
    <row r="42" spans="1:9" ht="99.75" customHeight="1">
      <c r="A42" s="334" t="s">
        <v>95</v>
      </c>
      <c r="B42" s="353" t="s">
        <v>12</v>
      </c>
      <c r="C42" s="354">
        <v>190201</v>
      </c>
      <c r="D42" s="355" t="s">
        <v>108</v>
      </c>
      <c r="E42" s="338" t="s">
        <v>46</v>
      </c>
      <c r="F42" s="339">
        <v>296.1</v>
      </c>
      <c r="G42" s="333">
        <v>9.47</v>
      </c>
      <c r="H42" s="341">
        <f aca="true" t="shared" si="1" ref="H42:H49">F42*G42</f>
        <v>2804.0670000000005</v>
      </c>
      <c r="I42" s="97"/>
    </row>
    <row r="43" spans="1:9" ht="142.5" customHeight="1">
      <c r="A43" s="334" t="s">
        <v>96</v>
      </c>
      <c r="B43" s="345" t="s">
        <v>66</v>
      </c>
      <c r="C43" s="356" t="s">
        <v>174</v>
      </c>
      <c r="D43" s="357" t="s">
        <v>172</v>
      </c>
      <c r="E43" s="348" t="s">
        <v>1</v>
      </c>
      <c r="F43" s="349">
        <v>43</v>
      </c>
      <c r="G43" s="328">
        <f>196.07*1.23</f>
        <v>241.1661</v>
      </c>
      <c r="H43" s="350">
        <f t="shared" si="1"/>
        <v>10370.1423</v>
      </c>
      <c r="I43" s="97"/>
    </row>
    <row r="44" spans="1:9" ht="131.25" customHeight="1">
      <c r="A44" s="334" t="s">
        <v>97</v>
      </c>
      <c r="B44" s="335" t="s">
        <v>66</v>
      </c>
      <c r="C44" s="358" t="s">
        <v>171</v>
      </c>
      <c r="D44" s="359" t="s">
        <v>173</v>
      </c>
      <c r="E44" s="343" t="s">
        <v>1</v>
      </c>
      <c r="F44" s="339">
        <v>52</v>
      </c>
      <c r="G44" s="328">
        <f>184.96*1.23</f>
        <v>227.5008</v>
      </c>
      <c r="H44" s="341">
        <f t="shared" si="1"/>
        <v>11830.0416</v>
      </c>
      <c r="I44" s="97"/>
    </row>
    <row r="45" spans="1:9" ht="80.25" customHeight="1">
      <c r="A45" s="334" t="s">
        <v>98</v>
      </c>
      <c r="B45" s="345" t="s">
        <v>66</v>
      </c>
      <c r="C45" s="356" t="s">
        <v>176</v>
      </c>
      <c r="D45" s="357" t="s">
        <v>175</v>
      </c>
      <c r="E45" s="348" t="s">
        <v>1</v>
      </c>
      <c r="F45" s="349">
        <v>95</v>
      </c>
      <c r="G45" s="328">
        <f>36.13*1.23</f>
        <v>44.4399</v>
      </c>
      <c r="H45" s="350">
        <f t="shared" si="1"/>
        <v>4221.7905</v>
      </c>
      <c r="I45" s="97"/>
    </row>
    <row r="46" spans="1:9" ht="372" customHeight="1">
      <c r="A46" s="334" t="s">
        <v>118</v>
      </c>
      <c r="B46" s="342" t="s">
        <v>66</v>
      </c>
      <c r="C46" s="336" t="s">
        <v>181</v>
      </c>
      <c r="D46" s="337" t="s">
        <v>117</v>
      </c>
      <c r="E46" s="343" t="s">
        <v>1</v>
      </c>
      <c r="F46" s="339">
        <v>330</v>
      </c>
      <c r="G46" s="333">
        <f>11.23*1.23</f>
        <v>13.8129</v>
      </c>
      <c r="H46" s="341">
        <f t="shared" si="1"/>
        <v>4558.2570000000005</v>
      </c>
      <c r="I46" s="97"/>
    </row>
    <row r="47" spans="1:9" ht="99" customHeight="1">
      <c r="A47" s="344" t="s">
        <v>241</v>
      </c>
      <c r="B47" s="345" t="s">
        <v>66</v>
      </c>
      <c r="C47" s="346" t="s">
        <v>170</v>
      </c>
      <c r="D47" s="347" t="s">
        <v>169</v>
      </c>
      <c r="E47" s="348" t="s">
        <v>1</v>
      </c>
      <c r="F47" s="349">
        <v>95</v>
      </c>
      <c r="G47" s="328">
        <f>18.58*1.23</f>
        <v>22.853399999999997</v>
      </c>
      <c r="H47" s="350">
        <f t="shared" si="1"/>
        <v>2171.073</v>
      </c>
      <c r="I47" s="97"/>
    </row>
    <row r="48" spans="1:9" ht="54" customHeight="1">
      <c r="A48" s="344" t="s">
        <v>242</v>
      </c>
      <c r="B48" s="345" t="s">
        <v>66</v>
      </c>
      <c r="C48" s="346" t="s">
        <v>246</v>
      </c>
      <c r="D48" s="347" t="s">
        <v>244</v>
      </c>
      <c r="E48" s="348" t="s">
        <v>1</v>
      </c>
      <c r="F48" s="349">
        <v>95</v>
      </c>
      <c r="G48" s="328">
        <f>5.89*1.23</f>
        <v>7.2447</v>
      </c>
      <c r="H48" s="350">
        <f t="shared" si="1"/>
        <v>688.2465</v>
      </c>
      <c r="I48" s="97"/>
    </row>
    <row r="49" spans="1:9" s="2" customFormat="1" ht="102.75" customHeight="1">
      <c r="A49" s="344" t="s">
        <v>245</v>
      </c>
      <c r="B49" s="342" t="s">
        <v>66</v>
      </c>
      <c r="C49" s="351" t="s">
        <v>177</v>
      </c>
      <c r="D49" s="352" t="s">
        <v>106</v>
      </c>
      <c r="E49" s="343" t="s">
        <v>1</v>
      </c>
      <c r="F49" s="339">
        <v>94</v>
      </c>
      <c r="G49" s="333">
        <f>35.6*1.23</f>
        <v>43.788000000000004</v>
      </c>
      <c r="H49" s="341">
        <f t="shared" si="1"/>
        <v>4116.072</v>
      </c>
      <c r="I49" s="97"/>
    </row>
    <row r="50" spans="1:9" ht="26.25" customHeight="1">
      <c r="A50" s="128" t="s">
        <v>99</v>
      </c>
      <c r="B50" s="132"/>
      <c r="C50" s="431" t="s">
        <v>248</v>
      </c>
      <c r="D50" s="431"/>
      <c r="E50" s="130"/>
      <c r="F50" s="131"/>
      <c r="G50" s="292" t="s">
        <v>113</v>
      </c>
      <c r="H50" s="293">
        <f>SUM(H51:H52)</f>
        <v>337452.4578653333</v>
      </c>
      <c r="I50" s="97"/>
    </row>
    <row r="51" spans="1:9" ht="396.75" customHeight="1">
      <c r="A51" s="334" t="s">
        <v>101</v>
      </c>
      <c r="B51" s="335" t="s">
        <v>84</v>
      </c>
      <c r="C51" s="336" t="s">
        <v>254</v>
      </c>
      <c r="D51" s="337" t="s">
        <v>247</v>
      </c>
      <c r="E51" s="338" t="s">
        <v>1</v>
      </c>
      <c r="F51" s="339">
        <v>52</v>
      </c>
      <c r="G51" s="340">
        <f>'Plan3 - led 150w'!C35</f>
        <v>2744.0515213333333</v>
      </c>
      <c r="H51" s="341">
        <f>F51*G51</f>
        <v>142690.67910933334</v>
      </c>
      <c r="I51" s="97"/>
    </row>
    <row r="52" spans="1:9" ht="392.25" customHeight="1" thickBot="1">
      <c r="A52" s="334" t="s">
        <v>102</v>
      </c>
      <c r="B52" s="335" t="s">
        <v>84</v>
      </c>
      <c r="C52" s="336" t="s">
        <v>41</v>
      </c>
      <c r="D52" s="337" t="s">
        <v>231</v>
      </c>
      <c r="E52" s="338" t="s">
        <v>1</v>
      </c>
      <c r="F52" s="339">
        <v>43</v>
      </c>
      <c r="G52" s="340">
        <f>'Plan4 - led 250w'!C35</f>
        <v>4529.3436919999995</v>
      </c>
      <c r="H52" s="341">
        <f>F52*G52</f>
        <v>194761.77875599999</v>
      </c>
      <c r="I52" s="97"/>
    </row>
    <row r="53" spans="1:8" ht="19.5" customHeight="1" thickBot="1">
      <c r="A53" s="124"/>
      <c r="B53" s="458" t="s">
        <v>16</v>
      </c>
      <c r="C53" s="459"/>
      <c r="D53" s="459"/>
      <c r="E53" s="125"/>
      <c r="F53" s="125"/>
      <c r="G53" s="125"/>
      <c r="H53" s="126"/>
    </row>
    <row r="54" spans="1:8" ht="19.5" customHeight="1">
      <c r="A54" s="123"/>
      <c r="B54" s="105" t="s">
        <v>126</v>
      </c>
      <c r="C54" s="106"/>
      <c r="D54" s="107"/>
      <c r="E54" s="107"/>
      <c r="F54" s="107"/>
      <c r="G54" s="108"/>
      <c r="H54" s="116"/>
    </row>
    <row r="55" spans="1:8" ht="19.5" customHeight="1">
      <c r="A55" s="98"/>
      <c r="B55" s="285" t="s">
        <v>240</v>
      </c>
      <c r="C55" s="106"/>
      <c r="D55" s="106"/>
      <c r="E55" s="106"/>
      <c r="F55" s="106"/>
      <c r="G55" s="108"/>
      <c r="H55" s="116"/>
    </row>
    <row r="56" spans="1:8" ht="19.5" customHeight="1" thickBot="1">
      <c r="A56" s="98"/>
      <c r="B56" s="455" t="s">
        <v>257</v>
      </c>
      <c r="C56" s="456"/>
      <c r="D56" s="456"/>
      <c r="E56" s="456"/>
      <c r="F56" s="456"/>
      <c r="G56" s="456"/>
      <c r="H56" s="457"/>
    </row>
    <row r="57" spans="1:8" ht="19.5" customHeight="1">
      <c r="A57" s="98"/>
      <c r="B57" s="442" t="s">
        <v>0</v>
      </c>
      <c r="C57" s="424" t="s">
        <v>13</v>
      </c>
      <c r="D57" s="424" t="s">
        <v>14</v>
      </c>
      <c r="E57" s="426" t="s">
        <v>1</v>
      </c>
      <c r="F57" s="428" t="s">
        <v>2</v>
      </c>
      <c r="G57" s="445" t="s">
        <v>3</v>
      </c>
      <c r="H57" s="446"/>
    </row>
    <row r="58" spans="1:8" ht="19.5" customHeight="1" thickBot="1">
      <c r="A58" s="133"/>
      <c r="B58" s="460"/>
      <c r="C58" s="425"/>
      <c r="D58" s="425"/>
      <c r="E58" s="427"/>
      <c r="F58" s="429"/>
      <c r="G58" s="297" t="s">
        <v>4</v>
      </c>
      <c r="H58" s="298" t="s">
        <v>5</v>
      </c>
    </row>
    <row r="59" spans="1:9" ht="25.5" customHeight="1" thickBot="1">
      <c r="A59" s="262" t="s">
        <v>100</v>
      </c>
      <c r="B59" s="263"/>
      <c r="C59" s="438" t="s">
        <v>109</v>
      </c>
      <c r="D59" s="438"/>
      <c r="E59" s="264"/>
      <c r="F59" s="265"/>
      <c r="G59" s="294" t="s">
        <v>113</v>
      </c>
      <c r="H59" s="295">
        <f>SUM(H60:H62)</f>
        <v>5446.392</v>
      </c>
      <c r="I59" s="97"/>
    </row>
    <row r="60" spans="1:9" ht="114" customHeight="1">
      <c r="A60" s="315" t="s">
        <v>103</v>
      </c>
      <c r="B60" s="316" t="s">
        <v>110</v>
      </c>
      <c r="C60" s="317">
        <v>40915</v>
      </c>
      <c r="D60" s="318" t="s">
        <v>112</v>
      </c>
      <c r="E60" s="319" t="s">
        <v>46</v>
      </c>
      <c r="F60" s="320">
        <v>40.5</v>
      </c>
      <c r="G60" s="321">
        <v>87.2</v>
      </c>
      <c r="H60" s="322">
        <f>F60*G60</f>
        <v>3531.6</v>
      </c>
      <c r="I60" s="97"/>
    </row>
    <row r="61" spans="1:9" ht="118.5" customHeight="1">
      <c r="A61" s="315" t="s">
        <v>104</v>
      </c>
      <c r="B61" s="323" t="s">
        <v>12</v>
      </c>
      <c r="C61" s="324" t="s">
        <v>115</v>
      </c>
      <c r="D61" s="325" t="s">
        <v>114</v>
      </c>
      <c r="E61" s="326" t="s">
        <v>116</v>
      </c>
      <c r="F61" s="327">
        <v>4.05</v>
      </c>
      <c r="G61" s="328">
        <v>51.34</v>
      </c>
      <c r="H61" s="329">
        <f>F61*G61</f>
        <v>207.927</v>
      </c>
      <c r="I61" s="97"/>
    </row>
    <row r="62" spans="1:9" ht="42.75" customHeight="1">
      <c r="A62" s="315" t="s">
        <v>105</v>
      </c>
      <c r="B62" s="323" t="s">
        <v>12</v>
      </c>
      <c r="C62" s="330">
        <v>200229</v>
      </c>
      <c r="D62" s="331" t="s">
        <v>111</v>
      </c>
      <c r="E62" s="332" t="s">
        <v>49</v>
      </c>
      <c r="F62" s="327">
        <v>28.5</v>
      </c>
      <c r="G62" s="333">
        <v>59.89</v>
      </c>
      <c r="H62" s="329">
        <f>F62*G62</f>
        <v>1706.865</v>
      </c>
      <c r="I62" s="97"/>
    </row>
    <row r="63" spans="1:9" ht="55.5" customHeight="1">
      <c r="A63" s="109"/>
      <c r="B63" s="118"/>
      <c r="C63" s="430"/>
      <c r="D63" s="430"/>
      <c r="E63" s="110"/>
      <c r="F63" s="111"/>
      <c r="G63" s="134" t="s">
        <v>128</v>
      </c>
      <c r="H63" s="296">
        <f>H59+H50+H41+H30+H27+H17+H7</f>
        <v>592871.5084750273</v>
      </c>
      <c r="I63" s="97"/>
    </row>
    <row r="64" spans="1:9" ht="33.75" customHeight="1" thickBot="1">
      <c r="A64" s="307"/>
      <c r="B64" s="308"/>
      <c r="C64" s="309"/>
      <c r="D64" s="310"/>
      <c r="E64" s="311"/>
      <c r="F64" s="312"/>
      <c r="G64" s="313"/>
      <c r="H64" s="314"/>
      <c r="I64" s="97"/>
    </row>
    <row r="65" spans="1:9" ht="55.5" customHeight="1">
      <c r="A65" s="127"/>
      <c r="B65" s="301"/>
      <c r="C65" s="122"/>
      <c r="D65" s="302"/>
      <c r="E65" s="303"/>
      <c r="F65" s="304"/>
      <c r="G65" s="305"/>
      <c r="H65" s="306"/>
      <c r="I65" s="97"/>
    </row>
    <row r="66" spans="1:9" ht="55.5" customHeight="1">
      <c r="A66" s="112"/>
      <c r="B66" s="115"/>
      <c r="C66" s="122"/>
      <c r="D66" s="121"/>
      <c r="E66" s="113"/>
      <c r="F66" s="114"/>
      <c r="G66" s="80"/>
      <c r="H66" s="117"/>
      <c r="I66" s="97"/>
    </row>
    <row r="67" spans="1:9" ht="55.5" customHeight="1">
      <c r="A67" s="112"/>
      <c r="B67" s="115"/>
      <c r="C67" s="122"/>
      <c r="D67" s="121"/>
      <c r="E67" s="113"/>
      <c r="F67" s="114"/>
      <c r="G67" s="80"/>
      <c r="H67" s="117"/>
      <c r="I67" s="97"/>
    </row>
    <row r="68" spans="1:9" ht="55.5" customHeight="1">
      <c r="A68" s="112"/>
      <c r="B68" s="115"/>
      <c r="C68" s="122"/>
      <c r="D68" s="121"/>
      <c r="E68" s="113"/>
      <c r="F68" s="114"/>
      <c r="G68" s="80"/>
      <c r="H68" s="117"/>
      <c r="I68" s="97"/>
    </row>
    <row r="69" spans="1:9" ht="55.5" customHeight="1">
      <c r="A69" s="112"/>
      <c r="B69" s="115"/>
      <c r="C69" s="122"/>
      <c r="D69" s="121"/>
      <c r="E69" s="113"/>
      <c r="F69" s="114"/>
      <c r="G69" s="80"/>
      <c r="H69" s="117"/>
      <c r="I69" s="97"/>
    </row>
    <row r="70" spans="1:9" ht="55.5" customHeight="1">
      <c r="A70" s="112"/>
      <c r="B70" s="115"/>
      <c r="C70" s="122"/>
      <c r="D70" s="121"/>
      <c r="E70" s="113"/>
      <c r="F70" s="114"/>
      <c r="G70" s="80"/>
      <c r="H70" s="117"/>
      <c r="I70" s="97"/>
    </row>
    <row r="71" spans="1:9" ht="55.5" customHeight="1">
      <c r="A71" s="112"/>
      <c r="B71" s="115"/>
      <c r="C71" s="122"/>
      <c r="D71" s="121"/>
      <c r="E71" s="113"/>
      <c r="F71" s="114"/>
      <c r="G71" s="80"/>
      <c r="H71" s="117"/>
      <c r="I71" s="97"/>
    </row>
    <row r="72" spans="1:9" ht="55.5" customHeight="1">
      <c r="A72" s="112"/>
      <c r="B72" s="115"/>
      <c r="C72" s="122"/>
      <c r="D72" s="121"/>
      <c r="E72" s="113"/>
      <c r="F72" s="114"/>
      <c r="G72" s="80"/>
      <c r="H72" s="117"/>
      <c r="I72" s="97"/>
    </row>
    <row r="73" spans="1:9" ht="55.5" customHeight="1">
      <c r="A73" s="112"/>
      <c r="B73" s="115"/>
      <c r="C73" s="122"/>
      <c r="D73" s="121"/>
      <c r="E73" s="113"/>
      <c r="F73" s="114"/>
      <c r="G73" s="80"/>
      <c r="H73" s="117"/>
      <c r="I73" s="97"/>
    </row>
    <row r="74" spans="1:9" ht="55.5" customHeight="1">
      <c r="A74" s="112"/>
      <c r="B74" s="115"/>
      <c r="C74" s="122"/>
      <c r="D74" s="121"/>
      <c r="E74" s="113"/>
      <c r="F74" s="114"/>
      <c r="G74" s="80"/>
      <c r="H74" s="117"/>
      <c r="I74" s="97"/>
    </row>
    <row r="75" spans="1:9" ht="55.5" customHeight="1">
      <c r="A75" s="112"/>
      <c r="B75" s="115"/>
      <c r="C75" s="122"/>
      <c r="D75" s="121"/>
      <c r="E75" s="113"/>
      <c r="F75" s="114"/>
      <c r="G75" s="80"/>
      <c r="H75" s="117"/>
      <c r="I75" s="97"/>
    </row>
    <row r="76" spans="1:9" ht="55.5" customHeight="1">
      <c r="A76" s="112"/>
      <c r="B76" s="115"/>
      <c r="C76" s="122"/>
      <c r="D76" s="121"/>
      <c r="E76" s="113"/>
      <c r="F76" s="114"/>
      <c r="G76" s="80"/>
      <c r="H76" s="117"/>
      <c r="I76" s="97"/>
    </row>
    <row r="77" spans="1:9" ht="55.5" customHeight="1">
      <c r="A77" s="112"/>
      <c r="B77" s="115"/>
      <c r="C77" s="122"/>
      <c r="D77" s="121"/>
      <c r="E77" s="113"/>
      <c r="F77" s="114"/>
      <c r="G77" s="80"/>
      <c r="H77" s="117"/>
      <c r="I77" s="97"/>
    </row>
    <row r="78" spans="1:9" ht="55.5" customHeight="1">
      <c r="A78" s="112"/>
      <c r="B78" s="115"/>
      <c r="C78" s="122"/>
      <c r="D78" s="121"/>
      <c r="E78" s="113"/>
      <c r="F78" s="114"/>
      <c r="G78" s="80"/>
      <c r="H78" s="117"/>
      <c r="I78" s="97"/>
    </row>
    <row r="79" spans="1:9" ht="55.5" customHeight="1">
      <c r="A79" s="112"/>
      <c r="B79" s="115"/>
      <c r="C79" s="122"/>
      <c r="D79" s="121"/>
      <c r="E79" s="113"/>
      <c r="F79" s="114"/>
      <c r="G79" s="80"/>
      <c r="H79" s="117"/>
      <c r="I79" s="97"/>
    </row>
    <row r="80" spans="1:9" ht="55.5" customHeight="1">
      <c r="A80" s="112"/>
      <c r="B80" s="115"/>
      <c r="C80" s="122"/>
      <c r="D80" s="121"/>
      <c r="E80" s="113"/>
      <c r="F80" s="114"/>
      <c r="G80" s="80"/>
      <c r="H80" s="117"/>
      <c r="I80" s="97"/>
    </row>
    <row r="81" spans="1:9" ht="55.5" customHeight="1">
      <c r="A81" s="112"/>
      <c r="B81" s="115"/>
      <c r="C81" s="122"/>
      <c r="D81" s="121"/>
      <c r="E81" s="113"/>
      <c r="F81" s="114"/>
      <c r="G81" s="80"/>
      <c r="H81" s="117"/>
      <c r="I81" s="97"/>
    </row>
    <row r="82" spans="1:9" ht="55.5" customHeight="1">
      <c r="A82" s="112"/>
      <c r="B82" s="115"/>
      <c r="C82" s="122"/>
      <c r="D82" s="121"/>
      <c r="E82" s="113"/>
      <c r="F82" s="114"/>
      <c r="G82" s="80"/>
      <c r="H82" s="117"/>
      <c r="I82" s="97"/>
    </row>
    <row r="83" spans="1:9" ht="55.5" customHeight="1">
      <c r="A83" s="112"/>
      <c r="B83" s="115"/>
      <c r="C83" s="122"/>
      <c r="D83" s="121"/>
      <c r="E83" s="113"/>
      <c r="F83" s="114"/>
      <c r="G83" s="80"/>
      <c r="H83" s="117"/>
      <c r="I83" s="97"/>
    </row>
    <row r="84" spans="1:9" ht="55.5" customHeight="1">
      <c r="A84" s="112"/>
      <c r="B84" s="115"/>
      <c r="C84" s="122"/>
      <c r="D84" s="121"/>
      <c r="E84" s="113"/>
      <c r="F84" s="114"/>
      <c r="G84" s="80"/>
      <c r="H84" s="117"/>
      <c r="I84" s="97"/>
    </row>
    <row r="85" spans="1:9" ht="55.5" customHeight="1">
      <c r="A85" s="112"/>
      <c r="B85" s="115"/>
      <c r="C85" s="122"/>
      <c r="D85" s="121"/>
      <c r="E85" s="113"/>
      <c r="F85" s="114"/>
      <c r="G85" s="80"/>
      <c r="H85" s="117"/>
      <c r="I85" s="97"/>
    </row>
    <row r="86" spans="1:9" ht="55.5" customHeight="1">
      <c r="A86" s="112"/>
      <c r="B86" s="115"/>
      <c r="C86" s="122"/>
      <c r="D86" s="121"/>
      <c r="E86" s="113"/>
      <c r="F86" s="114"/>
      <c r="G86" s="80"/>
      <c r="H86" s="117"/>
      <c r="I86" s="97"/>
    </row>
    <row r="87" spans="1:9" ht="55.5" customHeight="1">
      <c r="A87" s="112"/>
      <c r="B87" s="115"/>
      <c r="C87" s="122"/>
      <c r="D87" s="121"/>
      <c r="E87" s="113"/>
      <c r="F87" s="114"/>
      <c r="G87" s="80"/>
      <c r="H87" s="117"/>
      <c r="I87" s="97"/>
    </row>
    <row r="88" spans="1:8" ht="19.5" customHeight="1">
      <c r="A88" s="112"/>
      <c r="B88" s="115"/>
      <c r="C88" s="122"/>
      <c r="D88" s="121"/>
      <c r="E88" s="113"/>
      <c r="F88" s="114"/>
      <c r="G88" s="80"/>
      <c r="H88" s="117"/>
    </row>
    <row r="89" spans="1:8" ht="19.5" customHeight="1">
      <c r="A89" s="112"/>
      <c r="B89" s="115"/>
      <c r="C89" s="122"/>
      <c r="D89" s="121"/>
      <c r="E89" s="113"/>
      <c r="F89" s="114"/>
      <c r="G89" s="80"/>
      <c r="H89" s="117"/>
    </row>
    <row r="90" spans="1:8" ht="19.5" customHeight="1">
      <c r="A90" s="13"/>
      <c r="B90" s="8"/>
      <c r="C90" s="83"/>
      <c r="D90" s="7"/>
      <c r="E90" s="4"/>
      <c r="F90" s="73"/>
      <c r="G90" s="79"/>
      <c r="H90" s="77"/>
    </row>
    <row r="91" spans="1:8" ht="19.5" customHeight="1">
      <c r="A91" s="13"/>
      <c r="B91" s="8"/>
      <c r="C91" s="83"/>
      <c r="D91" s="5"/>
      <c r="E91" s="3"/>
      <c r="F91" s="72"/>
      <c r="G91" s="79"/>
      <c r="H91" s="77"/>
    </row>
    <row r="92" spans="1:8" ht="19.5" customHeight="1">
      <c r="A92" s="13"/>
      <c r="B92" s="8"/>
      <c r="C92" s="83"/>
      <c r="D92" s="5"/>
      <c r="E92" s="3"/>
      <c r="F92" s="72"/>
      <c r="G92" s="79"/>
      <c r="H92" s="77"/>
    </row>
    <row r="93" spans="1:8" ht="19.5" customHeight="1">
      <c r="A93" s="13"/>
      <c r="B93" s="8"/>
      <c r="C93" s="84"/>
      <c r="D93" s="12"/>
      <c r="E93" s="6"/>
      <c r="F93" s="74"/>
      <c r="G93" s="81"/>
      <c r="H93" s="77"/>
    </row>
    <row r="94" spans="1:8" ht="19.5" customHeight="1" thickBot="1">
      <c r="A94" s="13"/>
      <c r="B94" s="8"/>
      <c r="C94" s="85"/>
      <c r="D94" s="5"/>
      <c r="E94" s="3"/>
      <c r="F94" s="75"/>
      <c r="G94" s="79"/>
      <c r="H94" s="77"/>
    </row>
    <row r="95" spans="1:8" ht="19.5" customHeight="1">
      <c r="A95" s="14"/>
      <c r="B95" s="8"/>
      <c r="C95" s="99"/>
      <c r="D95" s="100"/>
      <c r="E95" s="100"/>
      <c r="F95" s="101"/>
      <c r="G95" s="102"/>
      <c r="H95" s="103"/>
    </row>
  </sheetData>
  <sheetProtection/>
  <mergeCells count="33">
    <mergeCell ref="G57:H57"/>
    <mergeCell ref="A4:H4"/>
    <mergeCell ref="B38:H38"/>
    <mergeCell ref="C7:D7"/>
    <mergeCell ref="C17:D17"/>
    <mergeCell ref="E39:E40"/>
    <mergeCell ref="B39:B40"/>
    <mergeCell ref="B53:D53"/>
    <mergeCell ref="B56:H56"/>
    <mergeCell ref="B57:B58"/>
    <mergeCell ref="A1:H1"/>
    <mergeCell ref="A5:A6"/>
    <mergeCell ref="B5:B6"/>
    <mergeCell ref="C5:C6"/>
    <mergeCell ref="D5:D6"/>
    <mergeCell ref="G39:H39"/>
    <mergeCell ref="B35:H35"/>
    <mergeCell ref="E5:E6"/>
    <mergeCell ref="F5:F6"/>
    <mergeCell ref="G5:H5"/>
    <mergeCell ref="F39:F40"/>
    <mergeCell ref="C27:D27"/>
    <mergeCell ref="C30:D30"/>
    <mergeCell ref="C57:C58"/>
    <mergeCell ref="C39:C40"/>
    <mergeCell ref="D39:D40"/>
    <mergeCell ref="D57:D58"/>
    <mergeCell ref="E57:E58"/>
    <mergeCell ref="F57:F58"/>
    <mergeCell ref="C63:D63"/>
    <mergeCell ref="C50:D50"/>
    <mergeCell ref="C41:D41"/>
    <mergeCell ref="C59:D59"/>
  </mergeCells>
  <printOptions/>
  <pageMargins left="1.1811023622047245" right="0.7874015748031497" top="1.5748031496062993" bottom="0.7874015748031497" header="0.31496062992125984" footer="0.31496062992125984"/>
  <pageSetup fitToHeight="0" fitToWidth="1" horizontalDpi="600" verticalDpi="600" orientation="portrait" paperSize="9" scale="46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3" manualBreakCount="3">
    <brk id="16" max="7" man="1"/>
    <brk id="34" max="7" man="1"/>
    <brk id="49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zoomScale="75" zoomScaleNormal="75" zoomScaleSheetLayoutView="85" workbookViewId="0" topLeftCell="A1">
      <selection activeCell="A4" sqref="A4:J4"/>
    </sheetView>
  </sheetViews>
  <sheetFormatPr defaultColWidth="9.140625" defaultRowHeight="15"/>
  <cols>
    <col min="1" max="1" width="9.140625" style="22" customWidth="1"/>
    <col min="2" max="4" width="9.140625" style="23" customWidth="1"/>
    <col min="5" max="5" width="22.7109375" style="23" customWidth="1"/>
    <col min="6" max="6" width="7.140625" style="24" customWidth="1"/>
    <col min="7" max="7" width="7.00390625" style="24" customWidth="1"/>
    <col min="8" max="8" width="7.00390625" style="22" customWidth="1"/>
    <col min="9" max="9" width="5.00390625" style="22" customWidth="1"/>
    <col min="10" max="10" width="25.8515625" style="22" customWidth="1"/>
    <col min="11" max="16384" width="9.140625" style="22" customWidth="1"/>
  </cols>
  <sheetData>
    <row r="1" spans="1:10" ht="56.25" customHeight="1" thickBot="1">
      <c r="A1" s="461" t="s">
        <v>17</v>
      </c>
      <c r="B1" s="462"/>
      <c r="C1" s="462"/>
      <c r="D1" s="462"/>
      <c r="E1" s="462"/>
      <c r="F1" s="462"/>
      <c r="G1" s="462"/>
      <c r="H1" s="462"/>
      <c r="I1" s="462"/>
      <c r="J1" s="463"/>
    </row>
    <row r="2" spans="1:10" ht="27.75" customHeight="1">
      <c r="A2" s="69" t="s">
        <v>132</v>
      </c>
      <c r="B2" s="43"/>
      <c r="C2" s="43"/>
      <c r="D2" s="71"/>
      <c r="E2" s="71"/>
      <c r="F2" s="71"/>
      <c r="G2" s="71"/>
      <c r="H2" s="71"/>
      <c r="I2" s="71"/>
      <c r="J2" s="67"/>
    </row>
    <row r="3" spans="1:10" ht="36" customHeight="1">
      <c r="A3" s="70" t="s">
        <v>127</v>
      </c>
      <c r="B3" s="44"/>
      <c r="C3" s="44"/>
      <c r="D3" s="45"/>
      <c r="E3" s="45"/>
      <c r="F3" s="184"/>
      <c r="G3" s="184"/>
      <c r="H3" s="476"/>
      <c r="I3" s="476"/>
      <c r="J3" s="68"/>
    </row>
    <row r="4" spans="1:10" ht="30.75" customHeight="1" thickBot="1">
      <c r="A4" s="477" t="s">
        <v>257</v>
      </c>
      <c r="B4" s="478"/>
      <c r="C4" s="478"/>
      <c r="D4" s="478"/>
      <c r="E4" s="478"/>
      <c r="F4" s="478"/>
      <c r="G4" s="478"/>
      <c r="H4" s="478"/>
      <c r="I4" s="478"/>
      <c r="J4" s="479"/>
    </row>
    <row r="5" spans="1:10" ht="15">
      <c r="A5" s="46"/>
      <c r="B5" s="25"/>
      <c r="C5" s="26"/>
      <c r="D5" s="26"/>
      <c r="E5" s="27"/>
      <c r="F5" s="17"/>
      <c r="G5" s="17"/>
      <c r="H5" s="18" t="s">
        <v>21</v>
      </c>
      <c r="I5" s="18"/>
      <c r="J5" s="47"/>
    </row>
    <row r="6" spans="1:10" ht="15">
      <c r="A6" s="46" t="s">
        <v>0</v>
      </c>
      <c r="B6" s="467" t="s">
        <v>22</v>
      </c>
      <c r="C6" s="468"/>
      <c r="D6" s="468"/>
      <c r="E6" s="469"/>
      <c r="F6" s="470"/>
      <c r="G6" s="470"/>
      <c r="H6" s="470"/>
      <c r="I6" s="471"/>
      <c r="J6" s="474" t="s">
        <v>23</v>
      </c>
    </row>
    <row r="7" spans="1:13" ht="15.75" thickBot="1">
      <c r="A7" s="48"/>
      <c r="B7" s="19"/>
      <c r="C7" s="20"/>
      <c r="D7" s="20"/>
      <c r="E7" s="21"/>
      <c r="F7" s="472"/>
      <c r="G7" s="472"/>
      <c r="H7" s="472"/>
      <c r="I7" s="473"/>
      <c r="J7" s="475"/>
      <c r="K7" s="28"/>
      <c r="L7" s="28"/>
      <c r="M7" s="28"/>
    </row>
    <row r="8" spans="1:13" s="30" customFormat="1" ht="18" customHeight="1" thickTop="1">
      <c r="A8" s="49" t="s">
        <v>24</v>
      </c>
      <c r="B8" s="65" t="str">
        <f>ORÇAMENTO!C7</f>
        <v>INSTALAÇÃO DO CANTEIRO DE OBRAS</v>
      </c>
      <c r="C8" s="63"/>
      <c r="D8" s="63"/>
      <c r="E8" s="63"/>
      <c r="F8" s="63"/>
      <c r="G8" s="63"/>
      <c r="H8" s="63"/>
      <c r="I8" s="64"/>
      <c r="J8" s="86">
        <f>ORÇAMENTO!H7</f>
        <v>38465.0708</v>
      </c>
      <c r="K8" s="29"/>
      <c r="L8" s="29"/>
      <c r="M8" s="29"/>
    </row>
    <row r="9" spans="1:13" s="30" customFormat="1" ht="18" customHeight="1">
      <c r="A9" s="49" t="s">
        <v>25</v>
      </c>
      <c r="B9" s="66" t="str">
        <f>ORÇAMENTO!C17</f>
        <v>Itens de Conservação</v>
      </c>
      <c r="C9" s="61"/>
      <c r="D9" s="61"/>
      <c r="E9" s="61"/>
      <c r="F9" s="61"/>
      <c r="G9" s="61"/>
      <c r="H9" s="61"/>
      <c r="I9" s="62"/>
      <c r="J9" s="87">
        <f>ORÇAMENTO!H17</f>
        <v>3913.3821</v>
      </c>
      <c r="K9" s="29"/>
      <c r="L9" s="29"/>
      <c r="M9" s="29"/>
    </row>
    <row r="10" spans="1:13" s="32" customFormat="1" ht="15.75" customHeight="1">
      <c r="A10" s="49" t="s">
        <v>26</v>
      </c>
      <c r="B10" s="66" t="str">
        <f>ORÇAMENTO!C27</f>
        <v>LOCAÇÃO  E MÃO DE OBRA</v>
      </c>
      <c r="C10" s="61"/>
      <c r="D10" s="61"/>
      <c r="E10" s="61"/>
      <c r="F10" s="61"/>
      <c r="G10" s="61"/>
      <c r="H10" s="61"/>
      <c r="I10" s="62"/>
      <c r="J10" s="88">
        <f>ORÇAMENTO!H27</f>
        <v>48870.035</v>
      </c>
      <c r="K10" s="31"/>
      <c r="L10" s="31"/>
      <c r="M10" s="31"/>
    </row>
    <row r="11" spans="1:13" s="32" customFormat="1" ht="15.75">
      <c r="A11" s="49" t="s">
        <v>27</v>
      </c>
      <c r="B11" s="464" t="str">
        <f>ORÇAMENTO!C30</f>
        <v>EXTENSÃO DE REDE ÁEREA DE ENERGIA</v>
      </c>
      <c r="C11" s="465"/>
      <c r="D11" s="465"/>
      <c r="E11" s="465"/>
      <c r="F11" s="465"/>
      <c r="G11" s="465"/>
      <c r="H11" s="465"/>
      <c r="I11" s="466"/>
      <c r="J11" s="88">
        <f>ORÇAMENTO!H30</f>
        <v>117964.48080969398</v>
      </c>
      <c r="K11" s="31"/>
      <c r="L11" s="31"/>
      <c r="M11" s="31"/>
    </row>
    <row r="12" spans="1:13" s="32" customFormat="1" ht="16.5" customHeight="1">
      <c r="A12" s="49" t="s">
        <v>28</v>
      </c>
      <c r="B12" s="464" t="str">
        <f>ORÇAMENTO!C41</f>
        <v>SINALIZAÇÃO E ITENS DE INSTALAÇÃO</v>
      </c>
      <c r="C12" s="465"/>
      <c r="D12" s="465"/>
      <c r="E12" s="465"/>
      <c r="F12" s="465"/>
      <c r="G12" s="465"/>
      <c r="H12" s="465"/>
      <c r="I12" s="466"/>
      <c r="J12" s="89">
        <f>ORÇAMENTO!H41</f>
        <v>40759.6899</v>
      </c>
      <c r="K12" s="31"/>
      <c r="L12" s="31"/>
      <c r="M12" s="31"/>
    </row>
    <row r="13" spans="1:13" s="32" customFormat="1" ht="15.75">
      <c r="A13" s="49" t="s">
        <v>29</v>
      </c>
      <c r="B13" s="483" t="str">
        <f>ORÇAMENTO!C50</f>
        <v>LUMINÁRIAS DE LED</v>
      </c>
      <c r="C13" s="465"/>
      <c r="D13" s="465"/>
      <c r="E13" s="465"/>
      <c r="F13" s="465"/>
      <c r="G13" s="465"/>
      <c r="H13" s="465"/>
      <c r="I13" s="466"/>
      <c r="J13" s="90">
        <f>ORÇAMENTO!H50</f>
        <v>337452.4578653333</v>
      </c>
      <c r="K13" s="31"/>
      <c r="L13" s="31"/>
      <c r="M13" s="31"/>
    </row>
    <row r="14" spans="1:13" s="32" customFormat="1" ht="15.75">
      <c r="A14" s="49" t="s">
        <v>30</v>
      </c>
      <c r="B14" s="483" t="str">
        <f>ORÇAMENTO!C59</f>
        <v>RECOMPOSIÇÕES</v>
      </c>
      <c r="C14" s="465"/>
      <c r="D14" s="465"/>
      <c r="E14" s="465"/>
      <c r="F14" s="465"/>
      <c r="G14" s="465"/>
      <c r="H14" s="465"/>
      <c r="I14" s="466"/>
      <c r="J14" s="91">
        <f>ORÇAMENTO!H59</f>
        <v>5446.392</v>
      </c>
      <c r="K14" s="31"/>
      <c r="L14" s="31"/>
      <c r="M14" s="31"/>
    </row>
    <row r="15" spans="1:13" s="32" customFormat="1" ht="15.75">
      <c r="A15" s="49"/>
      <c r="B15" s="464"/>
      <c r="C15" s="465"/>
      <c r="D15" s="465"/>
      <c r="E15" s="465"/>
      <c r="F15" s="465"/>
      <c r="G15" s="465"/>
      <c r="H15" s="465"/>
      <c r="I15" s="466"/>
      <c r="J15" s="88"/>
      <c r="K15" s="31"/>
      <c r="L15" s="31"/>
      <c r="M15" s="31"/>
    </row>
    <row r="16" spans="1:13" s="32" customFormat="1" ht="18" customHeight="1">
      <c r="A16" s="49"/>
      <c r="B16" s="480"/>
      <c r="C16" s="481"/>
      <c r="D16" s="481"/>
      <c r="E16" s="481"/>
      <c r="F16" s="481"/>
      <c r="G16" s="481"/>
      <c r="H16" s="481"/>
      <c r="I16" s="482"/>
      <c r="J16" s="88"/>
      <c r="K16" s="31"/>
      <c r="L16" s="31"/>
      <c r="M16" s="31"/>
    </row>
    <row r="17" spans="1:13" s="32" customFormat="1" ht="15">
      <c r="A17" s="51"/>
      <c r="B17" s="464"/>
      <c r="C17" s="465"/>
      <c r="D17" s="465"/>
      <c r="E17" s="465"/>
      <c r="F17" s="465"/>
      <c r="G17" s="465"/>
      <c r="H17" s="465"/>
      <c r="I17" s="466"/>
      <c r="J17" s="50"/>
      <c r="K17" s="31"/>
      <c r="L17" s="31"/>
      <c r="M17" s="31"/>
    </row>
    <row r="18" spans="1:13" s="32" customFormat="1" ht="15">
      <c r="A18" s="52"/>
      <c r="B18" s="484"/>
      <c r="C18" s="485"/>
      <c r="D18" s="485"/>
      <c r="E18" s="485"/>
      <c r="F18" s="485"/>
      <c r="G18" s="485"/>
      <c r="H18" s="485"/>
      <c r="I18" s="486"/>
      <c r="J18" s="53"/>
      <c r="K18" s="31"/>
      <c r="L18" s="31"/>
      <c r="M18" s="31"/>
    </row>
    <row r="19" spans="1:13" s="32" customFormat="1" ht="15">
      <c r="A19" s="52"/>
      <c r="B19" s="484"/>
      <c r="C19" s="485"/>
      <c r="D19" s="485"/>
      <c r="E19" s="485"/>
      <c r="F19" s="485"/>
      <c r="G19" s="485"/>
      <c r="H19" s="485"/>
      <c r="I19" s="486"/>
      <c r="J19" s="53"/>
      <c r="K19" s="31"/>
      <c r="L19" s="31"/>
      <c r="M19" s="31"/>
    </row>
    <row r="20" spans="1:13" s="32" customFormat="1" ht="15">
      <c r="A20" s="52"/>
      <c r="B20" s="484"/>
      <c r="C20" s="485"/>
      <c r="D20" s="485"/>
      <c r="E20" s="485"/>
      <c r="F20" s="485"/>
      <c r="G20" s="485"/>
      <c r="H20" s="485"/>
      <c r="I20" s="486"/>
      <c r="J20" s="53"/>
      <c r="K20" s="31"/>
      <c r="L20" s="31"/>
      <c r="M20" s="31"/>
    </row>
    <row r="21" spans="1:13" s="32" customFormat="1" ht="15">
      <c r="A21" s="52"/>
      <c r="B21" s="484"/>
      <c r="C21" s="485"/>
      <c r="D21" s="485"/>
      <c r="E21" s="485"/>
      <c r="F21" s="485"/>
      <c r="G21" s="485"/>
      <c r="H21" s="485"/>
      <c r="I21" s="486"/>
      <c r="J21" s="53"/>
      <c r="K21" s="31"/>
      <c r="L21" s="31"/>
      <c r="M21" s="31"/>
    </row>
    <row r="22" spans="1:13" s="32" customFormat="1" ht="15">
      <c r="A22" s="52"/>
      <c r="B22" s="484"/>
      <c r="C22" s="485"/>
      <c r="D22" s="485"/>
      <c r="E22" s="485"/>
      <c r="F22" s="485"/>
      <c r="G22" s="485"/>
      <c r="H22" s="485"/>
      <c r="I22" s="486"/>
      <c r="J22" s="53"/>
      <c r="K22" s="31"/>
      <c r="L22" s="31"/>
      <c r="M22" s="31"/>
    </row>
    <row r="23" spans="1:13" s="32" customFormat="1" ht="15">
      <c r="A23" s="52"/>
      <c r="B23" s="484"/>
      <c r="C23" s="485"/>
      <c r="D23" s="485"/>
      <c r="E23" s="485"/>
      <c r="F23" s="485"/>
      <c r="G23" s="485"/>
      <c r="H23" s="485"/>
      <c r="I23" s="486"/>
      <c r="J23" s="53"/>
      <c r="K23" s="31"/>
      <c r="L23" s="31"/>
      <c r="M23" s="31"/>
    </row>
    <row r="24" spans="1:13" s="32" customFormat="1" ht="16.5" customHeight="1">
      <c r="A24" s="52"/>
      <c r="B24" s="505"/>
      <c r="C24" s="506"/>
      <c r="D24" s="506"/>
      <c r="E24" s="506"/>
      <c r="F24" s="506"/>
      <c r="G24" s="506"/>
      <c r="H24" s="506"/>
      <c r="I24" s="507"/>
      <c r="J24" s="53"/>
      <c r="K24" s="31"/>
      <c r="L24" s="31"/>
      <c r="M24" s="31"/>
    </row>
    <row r="25" spans="1:13" s="34" customFormat="1" ht="18.75" customHeight="1">
      <c r="A25" s="54"/>
      <c r="B25" s="508"/>
      <c r="C25" s="509"/>
      <c r="D25" s="509"/>
      <c r="E25" s="509"/>
      <c r="F25" s="509"/>
      <c r="G25" s="509"/>
      <c r="H25" s="509"/>
      <c r="I25" s="510"/>
      <c r="J25" s="53"/>
      <c r="K25" s="33"/>
      <c r="L25" s="33"/>
      <c r="M25" s="33"/>
    </row>
    <row r="26" spans="1:13" s="34" customFormat="1" ht="18.75" customHeight="1">
      <c r="A26" s="54"/>
      <c r="B26" s="508"/>
      <c r="C26" s="509"/>
      <c r="D26" s="509"/>
      <c r="E26" s="509"/>
      <c r="F26" s="509"/>
      <c r="G26" s="509"/>
      <c r="H26" s="509"/>
      <c r="I26" s="510"/>
      <c r="J26" s="55"/>
      <c r="K26" s="33"/>
      <c r="L26" s="33"/>
      <c r="M26" s="33"/>
    </row>
    <row r="27" spans="1:13" s="34" customFormat="1" ht="18.75" customHeight="1">
      <c r="A27" s="54"/>
      <c r="B27" s="496"/>
      <c r="C27" s="497"/>
      <c r="D27" s="497"/>
      <c r="E27" s="497"/>
      <c r="F27" s="497"/>
      <c r="G27" s="497"/>
      <c r="H27" s="497"/>
      <c r="I27" s="498"/>
      <c r="J27" s="55"/>
      <c r="K27" s="33"/>
      <c r="L27" s="33"/>
      <c r="M27" s="33"/>
    </row>
    <row r="28" spans="1:13" s="36" customFormat="1" ht="18.75" customHeight="1">
      <c r="A28" s="52"/>
      <c r="B28" s="499"/>
      <c r="C28" s="500"/>
      <c r="D28" s="500"/>
      <c r="E28" s="500"/>
      <c r="F28" s="500"/>
      <c r="G28" s="500"/>
      <c r="H28" s="500"/>
      <c r="I28" s="501"/>
      <c r="J28" s="55"/>
      <c r="K28" s="35"/>
      <c r="L28" s="35"/>
      <c r="M28" s="35"/>
    </row>
    <row r="29" spans="1:13" s="38" customFormat="1" ht="18.75" customHeight="1">
      <c r="A29" s="54"/>
      <c r="B29" s="502"/>
      <c r="C29" s="503"/>
      <c r="D29" s="503"/>
      <c r="E29" s="503"/>
      <c r="F29" s="503"/>
      <c r="G29" s="503"/>
      <c r="H29" s="503"/>
      <c r="I29" s="504"/>
      <c r="J29" s="55"/>
      <c r="K29" s="37"/>
      <c r="L29" s="37"/>
      <c r="M29" s="37"/>
    </row>
    <row r="30" spans="1:13" ht="18.75" customHeight="1">
      <c r="A30" s="56"/>
      <c r="B30" s="40"/>
      <c r="C30" s="41"/>
      <c r="D30" s="41"/>
      <c r="E30" s="41"/>
      <c r="F30" s="59"/>
      <c r="G30" s="59"/>
      <c r="H30" s="59"/>
      <c r="I30" s="42"/>
      <c r="J30" s="57"/>
      <c r="K30" s="28"/>
      <c r="L30" s="28"/>
      <c r="M30" s="28"/>
    </row>
    <row r="31" spans="1:13" ht="18.75" customHeight="1">
      <c r="A31" s="56"/>
      <c r="B31" s="40"/>
      <c r="C31" s="41"/>
      <c r="D31" s="41"/>
      <c r="E31" s="41"/>
      <c r="F31" s="59"/>
      <c r="G31" s="59"/>
      <c r="H31" s="59"/>
      <c r="I31" s="42"/>
      <c r="J31" s="58"/>
      <c r="K31" s="28"/>
      <c r="L31" s="28"/>
      <c r="M31" s="28"/>
    </row>
    <row r="32" spans="1:10" ht="16.5" customHeight="1">
      <c r="A32" s="487" t="s">
        <v>11</v>
      </c>
      <c r="B32" s="488"/>
      <c r="C32" s="488"/>
      <c r="D32" s="488"/>
      <c r="E32" s="488"/>
      <c r="F32" s="488"/>
      <c r="G32" s="488"/>
      <c r="H32" s="488"/>
      <c r="I32" s="489"/>
      <c r="J32" s="53">
        <f>SUM(J8:J31)</f>
        <v>592871.5084750273</v>
      </c>
    </row>
    <row r="33" spans="1:10" ht="15">
      <c r="A33" s="490" t="s">
        <v>31</v>
      </c>
      <c r="B33" s="491"/>
      <c r="C33" s="491"/>
      <c r="D33" s="491"/>
      <c r="E33" s="491"/>
      <c r="F33" s="491"/>
      <c r="G33" s="491"/>
      <c r="H33" s="491"/>
      <c r="I33" s="491"/>
      <c r="J33" s="492"/>
    </row>
    <row r="34" spans="1:10" ht="31.5" customHeight="1" thickBot="1">
      <c r="A34" s="493"/>
      <c r="B34" s="494"/>
      <c r="C34" s="494"/>
      <c r="D34" s="494"/>
      <c r="E34" s="494"/>
      <c r="F34" s="494"/>
      <c r="G34" s="494"/>
      <c r="H34" s="494"/>
      <c r="I34" s="494"/>
      <c r="J34" s="495"/>
    </row>
  </sheetData>
  <sheetProtection/>
  <mergeCells count="27">
    <mergeCell ref="A32:I32"/>
    <mergeCell ref="A33:J34"/>
    <mergeCell ref="B27:I27"/>
    <mergeCell ref="B28:I28"/>
    <mergeCell ref="B29:I29"/>
    <mergeCell ref="B24:I24"/>
    <mergeCell ref="B25:I25"/>
    <mergeCell ref="B26:I26"/>
    <mergeCell ref="B21:I21"/>
    <mergeCell ref="B22:I22"/>
    <mergeCell ref="B23:I23"/>
    <mergeCell ref="B18:I18"/>
    <mergeCell ref="B19:I19"/>
    <mergeCell ref="B20:I20"/>
    <mergeCell ref="B15:I15"/>
    <mergeCell ref="B16:I16"/>
    <mergeCell ref="B17:I17"/>
    <mergeCell ref="B12:I12"/>
    <mergeCell ref="B13:I13"/>
    <mergeCell ref="B14:I14"/>
    <mergeCell ref="A1:J1"/>
    <mergeCell ref="B11:I11"/>
    <mergeCell ref="B6:E6"/>
    <mergeCell ref="F6:I7"/>
    <mergeCell ref="J6:J7"/>
    <mergeCell ref="H3:I3"/>
    <mergeCell ref="A4:J4"/>
  </mergeCells>
  <printOptions/>
  <pageMargins left="1.1811023622047245" right="0.7874015748031497" top="1.968503937007874" bottom="0.7874015748031497" header="0.31496062992125984" footer="0.31496062992125984"/>
  <pageSetup fitToHeight="0" fitToWidth="1" horizontalDpi="600" verticalDpi="600" orientation="portrait" paperSize="9" scale="72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4"/>
  <sheetViews>
    <sheetView tabSelected="1" view="pageBreakPreview" zoomScale="85" zoomScaleSheetLayoutView="85" zoomScalePageLayoutView="75" workbookViewId="0" topLeftCell="A1">
      <selection activeCell="I4" sqref="I4:J7"/>
    </sheetView>
  </sheetViews>
  <sheetFormatPr defaultColWidth="9.140625" defaultRowHeight="15"/>
  <cols>
    <col min="1" max="1" width="8.7109375" style="104" customWidth="1"/>
    <col min="2" max="2" width="7.00390625" style="0" customWidth="1"/>
    <col min="3" max="3" width="12.28125" style="0" customWidth="1"/>
    <col min="5" max="5" width="20.421875" style="0" customWidth="1"/>
    <col min="6" max="6" width="22.28125" style="0" bestFit="1" customWidth="1"/>
    <col min="7" max="7" width="9.28125" style="0" bestFit="1" customWidth="1"/>
    <col min="8" max="8" width="17.140625" style="0" customWidth="1"/>
    <col min="9" max="9" width="15.57421875" style="0" customWidth="1"/>
    <col min="10" max="10" width="18.28125" style="0" customWidth="1"/>
    <col min="11" max="11" width="15.28125" style="0" customWidth="1"/>
    <col min="12" max="12" width="16.28125" style="0" bestFit="1" customWidth="1"/>
    <col min="13" max="13" width="20.57421875" style="0" bestFit="1" customWidth="1"/>
    <col min="14" max="14" width="5.140625" style="0" customWidth="1"/>
  </cols>
  <sheetData>
    <row r="1" ht="30" customHeight="1">
      <c r="C1" s="135"/>
    </row>
    <row r="2" ht="18.75" customHeight="1" thickBot="1">
      <c r="C2" s="135"/>
    </row>
    <row r="3" spans="1:19" ht="19.5" customHeight="1" thickBot="1">
      <c r="A3" s="28"/>
      <c r="B3" s="539" t="s">
        <v>32</v>
      </c>
      <c r="C3" s="540"/>
      <c r="D3" s="540"/>
      <c r="E3" s="540"/>
      <c r="F3" s="540"/>
      <c r="G3" s="540"/>
      <c r="H3" s="540"/>
      <c r="I3" s="541"/>
      <c r="J3" s="541"/>
      <c r="K3" s="541"/>
      <c r="L3" s="541"/>
      <c r="M3" s="136"/>
      <c r="N3" s="22"/>
      <c r="O3" s="22"/>
      <c r="P3" s="22"/>
      <c r="Q3" s="22"/>
      <c r="R3" s="22"/>
      <c r="S3" s="22"/>
    </row>
    <row r="4" spans="1:19" ht="32.25" customHeight="1" thickBot="1" thickTop="1">
      <c r="A4" s="28"/>
      <c r="B4" s="542" t="s">
        <v>18</v>
      </c>
      <c r="C4" s="543"/>
      <c r="D4" s="544"/>
      <c r="E4" s="545" t="str">
        <f>RESUMO!A2</f>
        <v>OBRA:GESTÃO COMPLETA DO PARQUE DE ILUMINAÇÃO PÚBLICA</v>
      </c>
      <c r="F4" s="546"/>
      <c r="G4" s="546"/>
      <c r="H4" s="546"/>
      <c r="I4" s="549" t="str">
        <f>RESUMO!A4</f>
        <v>TABELA: IOPES OUT/2015 (LS=134,87%; BDI=27,64), DER-ES OUT/2014  (BDI=26,05%), EMOP MAR/2015( BDI=23%), SINAPI OUT/2015 (BDI=27,64%)</v>
      </c>
      <c r="J4" s="550"/>
      <c r="K4" s="525"/>
      <c r="L4" s="525"/>
      <c r="M4" s="137"/>
      <c r="N4" s="22"/>
      <c r="O4" s="22"/>
      <c r="P4" s="22"/>
      <c r="Q4" s="22"/>
      <c r="R4" s="22"/>
      <c r="S4" s="22"/>
    </row>
    <row r="5" spans="1:19" ht="15" customHeight="1" thickBot="1">
      <c r="A5" s="28"/>
      <c r="B5" s="526" t="s">
        <v>19</v>
      </c>
      <c r="C5" s="527"/>
      <c r="D5" s="528"/>
      <c r="E5" s="547"/>
      <c r="F5" s="548"/>
      <c r="G5" s="548"/>
      <c r="H5" s="548"/>
      <c r="I5" s="551"/>
      <c r="J5" s="552"/>
      <c r="K5" s="529" t="s">
        <v>255</v>
      </c>
      <c r="L5" s="529"/>
      <c r="M5" s="137"/>
      <c r="N5" s="22"/>
      <c r="O5" s="22"/>
      <c r="P5" s="22"/>
      <c r="Q5" s="22"/>
      <c r="R5" s="22"/>
      <c r="S5" s="22"/>
    </row>
    <row r="6" spans="1:19" ht="31.5" customHeight="1" thickTop="1">
      <c r="A6" s="28"/>
      <c r="B6" s="60"/>
      <c r="C6" s="138" t="s">
        <v>20</v>
      </c>
      <c r="D6" s="16"/>
      <c r="E6" s="530" t="str">
        <f>RESUMO!A3</f>
        <v>LOCAL: Iluminação Pública da Comunidade de São Paulo - PRESIDENTE KENNEDY </v>
      </c>
      <c r="F6" s="531"/>
      <c r="G6" s="531"/>
      <c r="H6" s="531"/>
      <c r="I6" s="551"/>
      <c r="J6" s="552"/>
      <c r="K6" s="39"/>
      <c r="L6" s="39"/>
      <c r="M6" s="137"/>
      <c r="N6" s="22"/>
      <c r="O6" s="22"/>
      <c r="P6" s="22"/>
      <c r="Q6" s="22"/>
      <c r="R6" s="22"/>
      <c r="S6" s="22"/>
    </row>
    <row r="7" spans="1:19" ht="15.75" customHeight="1" thickBot="1">
      <c r="A7" s="28"/>
      <c r="B7" s="139"/>
      <c r="C7" s="140"/>
      <c r="D7" s="141"/>
      <c r="E7" s="532"/>
      <c r="F7" s="533"/>
      <c r="G7" s="533"/>
      <c r="H7" s="533"/>
      <c r="I7" s="551"/>
      <c r="J7" s="552"/>
      <c r="K7" s="142"/>
      <c r="L7" s="142"/>
      <c r="M7" s="137"/>
      <c r="N7" s="22"/>
      <c r="O7" s="22"/>
      <c r="P7" s="22"/>
      <c r="Q7" s="22"/>
      <c r="R7" s="22"/>
      <c r="S7" s="22"/>
    </row>
    <row r="8" spans="1:19" s="104" customFormat="1" ht="15" customHeight="1" thickBot="1" thickTop="1">
      <c r="A8" s="28"/>
      <c r="B8" s="143"/>
      <c r="C8" s="144"/>
      <c r="D8" s="145"/>
      <c r="E8" s="145"/>
      <c r="F8" s="534" t="s">
        <v>40</v>
      </c>
      <c r="G8" s="146"/>
      <c r="H8" s="147"/>
      <c r="I8" s="148"/>
      <c r="J8" s="148"/>
      <c r="K8" s="148"/>
      <c r="L8" s="148"/>
      <c r="M8" s="137"/>
      <c r="N8" s="22"/>
      <c r="O8" s="22"/>
      <c r="P8" s="22"/>
      <c r="Q8" s="22"/>
      <c r="R8" s="22"/>
      <c r="S8" s="22"/>
    </row>
    <row r="9" spans="1:19" ht="15" customHeight="1" thickBot="1">
      <c r="A9" s="28"/>
      <c r="B9" s="143" t="s">
        <v>0</v>
      </c>
      <c r="C9" s="149" t="s">
        <v>22</v>
      </c>
      <c r="D9" s="150"/>
      <c r="E9" s="150"/>
      <c r="F9" s="535"/>
      <c r="G9" s="151" t="s">
        <v>33</v>
      </c>
      <c r="H9" s="537" t="s">
        <v>34</v>
      </c>
      <c r="I9" s="538"/>
      <c r="J9" s="538"/>
      <c r="K9" s="538"/>
      <c r="L9" s="538"/>
      <c r="M9" s="151" t="s">
        <v>35</v>
      </c>
      <c r="N9" s="28"/>
      <c r="O9" s="28"/>
      <c r="P9" s="28"/>
      <c r="Q9" s="28"/>
      <c r="R9" s="28"/>
      <c r="S9" s="22"/>
    </row>
    <row r="10" spans="1:19" ht="15" customHeight="1" thickBot="1">
      <c r="A10" s="28"/>
      <c r="B10" s="152"/>
      <c r="C10" s="153"/>
      <c r="D10" s="154"/>
      <c r="E10" s="154"/>
      <c r="F10" s="536"/>
      <c r="G10" s="155" t="s">
        <v>36</v>
      </c>
      <c r="H10" s="156" t="s">
        <v>129</v>
      </c>
      <c r="I10" s="157" t="s">
        <v>130</v>
      </c>
      <c r="J10" s="157" t="s">
        <v>131</v>
      </c>
      <c r="K10" s="157" t="s">
        <v>133</v>
      </c>
      <c r="L10" s="157" t="s">
        <v>134</v>
      </c>
      <c r="M10" s="155" t="s">
        <v>37</v>
      </c>
      <c r="N10" s="28"/>
      <c r="O10" s="28"/>
      <c r="P10" s="28"/>
      <c r="Q10" s="28"/>
      <c r="R10" s="28"/>
      <c r="S10" s="22"/>
    </row>
    <row r="11" spans="1:19" ht="16.5" customHeight="1" thickTop="1">
      <c r="A11" s="29"/>
      <c r="B11" s="158" t="s">
        <v>24</v>
      </c>
      <c r="C11" s="511" t="str">
        <f>RESUMO!B8</f>
        <v>INSTALAÇÃO DO CANTEIRO DE OBRAS</v>
      </c>
      <c r="D11" s="512"/>
      <c r="E11" s="513"/>
      <c r="F11" s="159">
        <f>RESUMO!J8</f>
        <v>38465.0708</v>
      </c>
      <c r="G11" s="160">
        <f>F11*100/F19</f>
        <v>6.487927021310084</v>
      </c>
      <c r="H11" s="161">
        <f>F11</f>
        <v>38465.0708</v>
      </c>
      <c r="I11" s="161"/>
      <c r="J11" s="161"/>
      <c r="K11" s="161"/>
      <c r="L11" s="161"/>
      <c r="M11" s="162">
        <f aca="true" t="shared" si="0" ref="M11:M17">H11++I11+J11+K11+L11</f>
        <v>38465.0708</v>
      </c>
      <c r="N11" s="29"/>
      <c r="O11" s="29"/>
      <c r="P11" s="29"/>
      <c r="Q11" s="29"/>
      <c r="R11" s="29"/>
      <c r="S11" s="30"/>
    </row>
    <row r="12" spans="1:19" ht="15" customHeight="1">
      <c r="A12" s="29"/>
      <c r="B12" s="158" t="s">
        <v>25</v>
      </c>
      <c r="C12" s="163" t="str">
        <f>RESUMO!B9</f>
        <v>Itens de Conservação</v>
      </c>
      <c r="D12" s="164"/>
      <c r="E12" s="165"/>
      <c r="F12" s="166">
        <f>RESUMO!J9</f>
        <v>3913.3821</v>
      </c>
      <c r="G12" s="167">
        <f>F12*100/F19</f>
        <v>0.6600725526625366</v>
      </c>
      <c r="H12" s="161">
        <f>F12/5</f>
        <v>782.67642</v>
      </c>
      <c r="I12" s="161">
        <f>F12/5</f>
        <v>782.67642</v>
      </c>
      <c r="J12" s="161">
        <f>F12/5</f>
        <v>782.67642</v>
      </c>
      <c r="K12" s="161">
        <f>F12/5</f>
        <v>782.67642</v>
      </c>
      <c r="L12" s="161">
        <f>F12/5</f>
        <v>782.67642</v>
      </c>
      <c r="M12" s="162">
        <f t="shared" si="0"/>
        <v>3913.3821</v>
      </c>
      <c r="N12" s="29"/>
      <c r="O12" s="29"/>
      <c r="P12" s="29"/>
      <c r="Q12" s="29"/>
      <c r="R12" s="29"/>
      <c r="S12" s="30"/>
    </row>
    <row r="13" spans="1:19" ht="17.25" customHeight="1">
      <c r="A13" s="31"/>
      <c r="B13" s="158" t="s">
        <v>26</v>
      </c>
      <c r="C13" s="163" t="str">
        <f>RESUMO!B10</f>
        <v>LOCAÇÃO  E MÃO DE OBRA</v>
      </c>
      <c r="D13" s="164"/>
      <c r="E13" s="165"/>
      <c r="F13" s="169">
        <f>RESUMO!J10</f>
        <v>48870.035</v>
      </c>
      <c r="G13" s="170">
        <f>F13*100/F19</f>
        <v>8.242938697746256</v>
      </c>
      <c r="H13" s="161">
        <f>F13/5</f>
        <v>9774.007000000001</v>
      </c>
      <c r="I13" s="168">
        <f>F13/5</f>
        <v>9774.007000000001</v>
      </c>
      <c r="J13" s="168">
        <f>F13/5</f>
        <v>9774.007000000001</v>
      </c>
      <c r="K13" s="168">
        <f>F13/5</f>
        <v>9774.007000000001</v>
      </c>
      <c r="L13" s="168">
        <f>F13/5</f>
        <v>9774.007000000001</v>
      </c>
      <c r="M13" s="162">
        <f t="shared" si="0"/>
        <v>48870.035</v>
      </c>
      <c r="N13" s="31"/>
      <c r="O13" s="31"/>
      <c r="P13" s="31"/>
      <c r="Q13" s="31"/>
      <c r="R13" s="31"/>
      <c r="S13" s="32"/>
    </row>
    <row r="14" spans="1:19" ht="15" customHeight="1">
      <c r="A14" s="31"/>
      <c r="B14" s="158" t="s">
        <v>27</v>
      </c>
      <c r="C14" s="163" t="str">
        <f>RESUMO!B11</f>
        <v>EXTENSÃO DE REDE ÁEREA DE ENERGIA</v>
      </c>
      <c r="D14" s="164"/>
      <c r="E14" s="165"/>
      <c r="F14" s="169">
        <f>RESUMO!J11</f>
        <v>117964.48080969398</v>
      </c>
      <c r="G14" s="170">
        <f>F14*100/F19</f>
        <v>19.89714113824089</v>
      </c>
      <c r="H14" s="168"/>
      <c r="I14" s="168">
        <f>F14/4</f>
        <v>29491.120202423495</v>
      </c>
      <c r="J14" s="168">
        <f>F14/4</f>
        <v>29491.120202423495</v>
      </c>
      <c r="K14" s="168">
        <f>F14/4</f>
        <v>29491.120202423495</v>
      </c>
      <c r="L14" s="168">
        <f>F14/4</f>
        <v>29491.120202423495</v>
      </c>
      <c r="M14" s="162">
        <f t="shared" si="0"/>
        <v>117964.48080969398</v>
      </c>
      <c r="N14" s="31"/>
      <c r="O14" s="31"/>
      <c r="P14" s="31"/>
      <c r="Q14" s="31"/>
      <c r="R14" s="31"/>
      <c r="S14" s="32"/>
    </row>
    <row r="15" spans="1:19" ht="15.75">
      <c r="A15" s="31"/>
      <c r="B15" s="158" t="s">
        <v>28</v>
      </c>
      <c r="C15" s="163" t="str">
        <f>RESUMO!B12</f>
        <v>SINALIZAÇÃO E ITENS DE INSTALAÇÃO</v>
      </c>
      <c r="D15" s="164"/>
      <c r="E15" s="164"/>
      <c r="F15" s="171">
        <f>RESUMO!J12</f>
        <v>40759.6899</v>
      </c>
      <c r="G15" s="170">
        <f>F15*100/F19</f>
        <v>6.8749618285488685</v>
      </c>
      <c r="H15" s="168"/>
      <c r="I15" s="168">
        <f>F15/4</f>
        <v>10189.922475</v>
      </c>
      <c r="J15" s="168">
        <f>F15/4</f>
        <v>10189.922475</v>
      </c>
      <c r="K15" s="168">
        <f>F15/4</f>
        <v>10189.922475</v>
      </c>
      <c r="L15" s="168">
        <f>F15/4</f>
        <v>10189.922475</v>
      </c>
      <c r="M15" s="162">
        <f t="shared" si="0"/>
        <v>40759.6899</v>
      </c>
      <c r="N15" s="31"/>
      <c r="O15" s="31"/>
      <c r="P15" s="31"/>
      <c r="Q15" s="31"/>
      <c r="R15" s="31"/>
      <c r="S15" s="32"/>
    </row>
    <row r="16" spans="1:19" ht="15.75">
      <c r="A16" s="31"/>
      <c r="B16" s="158" t="s">
        <v>29</v>
      </c>
      <c r="C16" s="183" t="str">
        <f>RESUMO!B13</f>
        <v>LUMINÁRIAS DE LED</v>
      </c>
      <c r="D16" s="164"/>
      <c r="E16" s="165"/>
      <c r="F16" s="172">
        <f>RESUMO!J13</f>
        <v>337452.4578653333</v>
      </c>
      <c r="G16" s="170">
        <f>F16*100/F19</f>
        <v>56.91831249123812</v>
      </c>
      <c r="H16" s="168"/>
      <c r="I16" s="168">
        <f>F16/4</f>
        <v>84363.11446633333</v>
      </c>
      <c r="J16" s="168">
        <f>F16/4</f>
        <v>84363.11446633333</v>
      </c>
      <c r="K16" s="168">
        <f>F16/4</f>
        <v>84363.11446633333</v>
      </c>
      <c r="L16" s="168">
        <f>F16/4</f>
        <v>84363.11446633333</v>
      </c>
      <c r="M16" s="162">
        <f t="shared" si="0"/>
        <v>337452.4578653333</v>
      </c>
      <c r="N16" s="31"/>
      <c r="O16" s="31"/>
      <c r="P16" s="31"/>
      <c r="Q16" s="31"/>
      <c r="R16" s="31"/>
      <c r="S16" s="32"/>
    </row>
    <row r="17" spans="1:19" ht="15.75">
      <c r="A17" s="31" t="s">
        <v>44</v>
      </c>
      <c r="B17" s="158" t="s">
        <v>30</v>
      </c>
      <c r="C17" s="183" t="str">
        <f>RESUMO!B14</f>
        <v>RECOMPOSIÇÕES</v>
      </c>
      <c r="D17" s="164"/>
      <c r="E17" s="165"/>
      <c r="F17" s="173">
        <f>RESUMO!J14</f>
        <v>5446.392</v>
      </c>
      <c r="G17" s="170">
        <f>F17*100/F19</f>
        <v>0.9186462702532467</v>
      </c>
      <c r="H17" s="168"/>
      <c r="I17" s="168"/>
      <c r="J17" s="168"/>
      <c r="K17" s="168"/>
      <c r="L17" s="168">
        <f>F17</f>
        <v>5446.392</v>
      </c>
      <c r="M17" s="162">
        <f t="shared" si="0"/>
        <v>5446.392</v>
      </c>
      <c r="N17" s="31"/>
      <c r="O17" s="31"/>
      <c r="P17" s="31"/>
      <c r="Q17" s="31"/>
      <c r="R17" s="31"/>
      <c r="S17" s="32"/>
    </row>
    <row r="18" spans="1:19" ht="15.75">
      <c r="A18" s="31"/>
      <c r="B18" s="158"/>
      <c r="C18" s="163"/>
      <c r="D18" s="164"/>
      <c r="E18" s="165"/>
      <c r="F18" s="169"/>
      <c r="G18" s="170"/>
      <c r="H18" s="168"/>
      <c r="I18" s="168"/>
      <c r="J18" s="168"/>
      <c r="K18" s="168"/>
      <c r="L18" s="168"/>
      <c r="M18" s="162"/>
      <c r="N18" s="31"/>
      <c r="O18" s="31"/>
      <c r="P18" s="31"/>
      <c r="Q18" s="31"/>
      <c r="R18" s="31"/>
      <c r="S18" s="32"/>
    </row>
    <row r="19" spans="1:19" ht="15.75">
      <c r="A19" s="28"/>
      <c r="B19" s="158"/>
      <c r="C19" s="514" t="s">
        <v>38</v>
      </c>
      <c r="D19" s="515"/>
      <c r="E19" s="515"/>
      <c r="F19" s="174">
        <f aca="true" t="shared" si="1" ref="F19:M19">SUM(F11:F18)</f>
        <v>592871.5084750273</v>
      </c>
      <c r="G19" s="175">
        <f t="shared" si="1"/>
        <v>100</v>
      </c>
      <c r="H19" s="176">
        <f t="shared" si="1"/>
        <v>49021.75422</v>
      </c>
      <c r="I19" s="176">
        <f t="shared" si="1"/>
        <v>134600.84056375682</v>
      </c>
      <c r="J19" s="176">
        <f t="shared" si="1"/>
        <v>134600.84056375682</v>
      </c>
      <c r="K19" s="176">
        <f t="shared" si="1"/>
        <v>134600.84056375682</v>
      </c>
      <c r="L19" s="176">
        <f t="shared" si="1"/>
        <v>140047.2325637568</v>
      </c>
      <c r="M19" s="177">
        <f t="shared" si="1"/>
        <v>592871.5084750273</v>
      </c>
      <c r="N19" s="28"/>
      <c r="O19" s="28"/>
      <c r="P19" s="28"/>
      <c r="Q19" s="28"/>
      <c r="R19" s="28"/>
      <c r="S19" s="22"/>
    </row>
    <row r="20" spans="1:19" ht="15.75">
      <c r="A20" s="28"/>
      <c r="B20" s="158"/>
      <c r="C20" s="516" t="s">
        <v>39</v>
      </c>
      <c r="D20" s="517"/>
      <c r="E20" s="517"/>
      <c r="F20" s="178"/>
      <c r="G20" s="175"/>
      <c r="H20" s="179">
        <f>H19</f>
        <v>49021.75422</v>
      </c>
      <c r="I20" s="175">
        <f>H20+I19</f>
        <v>183622.59478375682</v>
      </c>
      <c r="J20" s="175">
        <f>I20+J19</f>
        <v>318223.43534751364</v>
      </c>
      <c r="K20" s="175">
        <f>J20+K19</f>
        <v>452824.27591127047</v>
      </c>
      <c r="L20" s="175">
        <f>J20+L19</f>
        <v>458270.66791127046</v>
      </c>
      <c r="M20" s="180"/>
      <c r="N20" s="28"/>
      <c r="O20" s="28"/>
      <c r="P20" s="22"/>
      <c r="Q20" s="22"/>
      <c r="R20" s="22"/>
      <c r="S20" s="22"/>
    </row>
    <row r="21" spans="1:19" ht="15.75">
      <c r="A21" s="28"/>
      <c r="B21" s="518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20"/>
      <c r="N21" s="22"/>
      <c r="O21" s="22"/>
      <c r="P21" s="22"/>
      <c r="Q21" s="22"/>
      <c r="R21" s="22"/>
      <c r="S21" s="22"/>
    </row>
    <row r="22" spans="1:19" ht="15.75">
      <c r="A22" s="28"/>
      <c r="B22" s="521" t="s">
        <v>31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181"/>
      <c r="N22" s="22"/>
      <c r="O22" s="22"/>
      <c r="P22" s="22"/>
      <c r="Q22" s="22"/>
      <c r="R22" s="22"/>
      <c r="S22" s="22"/>
    </row>
    <row r="23" spans="1:19" ht="16.5" thickBot="1">
      <c r="A23" s="28"/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182"/>
      <c r="N23" s="22"/>
      <c r="O23" s="22"/>
      <c r="P23" s="22"/>
      <c r="Q23" s="22"/>
      <c r="R23" s="22"/>
      <c r="S23" s="22"/>
    </row>
    <row r="24" ht="15">
      <c r="N24" t="s">
        <v>44</v>
      </c>
    </row>
  </sheetData>
  <sheetProtection/>
  <mergeCells count="16">
    <mergeCell ref="F8:F10"/>
    <mergeCell ref="H9:L9"/>
    <mergeCell ref="B3:L3"/>
    <mergeCell ref="B4:D4"/>
    <mergeCell ref="E4:H5"/>
    <mergeCell ref="I4:J7"/>
    <mergeCell ref="C11:E11"/>
    <mergeCell ref="C19:E19"/>
    <mergeCell ref="C20:E20"/>
    <mergeCell ref="B21:M21"/>
    <mergeCell ref="B22:L23"/>
    <mergeCell ref="K4:L4"/>
    <mergeCell ref="B5:D5"/>
    <mergeCell ref="K5:L5"/>
    <mergeCell ref="E6:H6"/>
    <mergeCell ref="E7:H7"/>
  </mergeCells>
  <printOptions/>
  <pageMargins left="1.1811023622047245" right="0.7874015748031497" top="1.968503937007874" bottom="0.7874015748031497" header="0.31496062992125984" footer="0.31496062992125984"/>
  <pageSetup fitToHeight="0" fitToWidth="1" horizontalDpi="600" verticalDpi="600" orientation="landscape" paperSize="9" scale="62" r:id="rId4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1" manualBreakCount="1">
    <brk id="33" max="1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9">
      <selection activeCell="L14" sqref="L14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  <col min="14" max="14" width="3.00390625" style="0" customWidth="1"/>
    <col min="17" max="17" width="6.28125" style="0" customWidth="1"/>
    <col min="18" max="18" width="9.7109375" style="0" customWidth="1"/>
  </cols>
  <sheetData>
    <row r="1" spans="1:9" ht="21.75" thickBot="1">
      <c r="A1" s="553" t="s">
        <v>135</v>
      </c>
      <c r="B1" s="554"/>
      <c r="C1" s="554"/>
      <c r="D1" s="554"/>
      <c r="E1" s="554"/>
      <c r="F1" s="554"/>
      <c r="G1" s="554"/>
      <c r="H1" s="554"/>
      <c r="I1" s="555"/>
    </row>
    <row r="2" spans="1:9" ht="15" customHeight="1">
      <c r="A2" s="185" t="s">
        <v>136</v>
      </c>
      <c r="B2" s="556" t="str">
        <f>'[1]Plan1 - poste de aço'!B2:I2</f>
        <v>TABELA CUSTOS REFERENCIAIS IOPES OUTUBRO/2015 (LS=134,87 %; BDI=27,6%)</v>
      </c>
      <c r="C2" s="556"/>
      <c r="D2" s="556"/>
      <c r="E2" s="556"/>
      <c r="F2" s="556"/>
      <c r="G2" s="556"/>
      <c r="H2" s="556"/>
      <c r="I2" s="557"/>
    </row>
    <row r="3" spans="1:9" ht="15.75">
      <c r="A3" s="186" t="s">
        <v>14</v>
      </c>
      <c r="B3" s="558" t="s">
        <v>249</v>
      </c>
      <c r="C3" s="559"/>
      <c r="D3" s="559"/>
      <c r="E3" s="559"/>
      <c r="F3" s="559"/>
      <c r="G3" s="559"/>
      <c r="H3" s="559"/>
      <c r="I3" s="560"/>
    </row>
    <row r="4" spans="1:17" ht="30">
      <c r="A4" s="186" t="s">
        <v>13</v>
      </c>
      <c r="B4" s="561" t="s">
        <v>209</v>
      </c>
      <c r="C4" s="562"/>
      <c r="D4" s="562"/>
      <c r="E4" s="562"/>
      <c r="F4" s="562"/>
      <c r="G4" s="562"/>
      <c r="H4" s="562"/>
      <c r="I4" s="563"/>
      <c r="K4" s="267" t="s">
        <v>201</v>
      </c>
      <c r="L4" t="s">
        <v>210</v>
      </c>
      <c r="M4" s="268">
        <v>11.95</v>
      </c>
      <c r="O4" s="269" t="s">
        <v>212</v>
      </c>
      <c r="Q4" t="s">
        <v>211</v>
      </c>
    </row>
    <row r="5" spans="1:17" ht="39" thickBot="1">
      <c r="A5" s="187" t="s">
        <v>137</v>
      </c>
      <c r="B5" s="564" t="s">
        <v>44</v>
      </c>
      <c r="C5" s="565"/>
      <c r="D5" s="565"/>
      <c r="E5" s="565"/>
      <c r="F5" s="565"/>
      <c r="G5" s="565"/>
      <c r="H5" s="565"/>
      <c r="I5" s="566"/>
      <c r="K5" s="267" t="s">
        <v>203</v>
      </c>
      <c r="L5" s="274" t="s">
        <v>213</v>
      </c>
      <c r="M5" s="268">
        <v>11.8</v>
      </c>
      <c r="O5" s="269" t="s">
        <v>214</v>
      </c>
      <c r="Q5" t="s">
        <v>215</v>
      </c>
    </row>
    <row r="6" spans="1:17" ht="30">
      <c r="A6" s="567" t="s">
        <v>138</v>
      </c>
      <c r="B6" s="569" t="s">
        <v>139</v>
      </c>
      <c r="C6" s="569" t="s">
        <v>140</v>
      </c>
      <c r="D6" s="571"/>
      <c r="E6" s="572"/>
      <c r="F6" s="573" t="s">
        <v>141</v>
      </c>
      <c r="G6" s="573" t="s">
        <v>142</v>
      </c>
      <c r="H6" s="573" t="s">
        <v>143</v>
      </c>
      <c r="I6" s="575" t="s">
        <v>144</v>
      </c>
      <c r="K6" s="267" t="s">
        <v>204</v>
      </c>
      <c r="L6" s="267" t="s">
        <v>216</v>
      </c>
      <c r="M6" s="270">
        <v>13.9</v>
      </c>
      <c r="O6" s="269" t="s">
        <v>217</v>
      </c>
      <c r="Q6" t="s">
        <v>218</v>
      </c>
    </row>
    <row r="7" spans="1:13" ht="15.75" thickBot="1">
      <c r="A7" s="568"/>
      <c r="B7" s="570"/>
      <c r="C7" s="570"/>
      <c r="D7" s="188" t="s">
        <v>145</v>
      </c>
      <c r="E7" s="188" t="s">
        <v>146</v>
      </c>
      <c r="F7" s="574"/>
      <c r="G7" s="574"/>
      <c r="H7" s="574"/>
      <c r="I7" s="576"/>
      <c r="K7" s="267" t="s">
        <v>207</v>
      </c>
      <c r="L7" s="577">
        <f>SUM(M4:M6)</f>
        <v>37.65</v>
      </c>
      <c r="M7" s="577"/>
    </row>
    <row r="8" spans="1:13" ht="15.75" thickBot="1">
      <c r="A8" s="578" t="s">
        <v>147</v>
      </c>
      <c r="B8" s="579"/>
      <c r="C8" s="579"/>
      <c r="D8" s="579"/>
      <c r="E8" s="579"/>
      <c r="F8" s="579"/>
      <c r="G8" s="579"/>
      <c r="H8" s="579"/>
      <c r="I8" s="580"/>
      <c r="K8" s="267" t="s">
        <v>208</v>
      </c>
      <c r="L8" s="577">
        <f>L7/3</f>
        <v>12.549999999999999</v>
      </c>
      <c r="M8" s="577"/>
    </row>
    <row r="9" spans="1:13" ht="15">
      <c r="A9" s="189" t="s">
        <v>148</v>
      </c>
      <c r="B9" s="190" t="s">
        <v>43</v>
      </c>
      <c r="C9" s="191">
        <v>10101</v>
      </c>
      <c r="D9" s="192">
        <v>0.75</v>
      </c>
      <c r="E9" s="193">
        <v>1</v>
      </c>
      <c r="F9" s="189">
        <v>4.67</v>
      </c>
      <c r="G9" s="193">
        <v>0</v>
      </c>
      <c r="H9" s="258">
        <v>10.97</v>
      </c>
      <c r="I9" s="195">
        <f>D9*H9</f>
        <v>8.227500000000001</v>
      </c>
      <c r="K9" s="267"/>
      <c r="L9" s="403"/>
      <c r="M9" s="403"/>
    </row>
    <row r="10" spans="1:9" ht="15">
      <c r="A10" s="196" t="s">
        <v>149</v>
      </c>
      <c r="B10" s="190" t="s">
        <v>43</v>
      </c>
      <c r="C10" s="191">
        <v>10115</v>
      </c>
      <c r="D10" s="192">
        <v>0.75</v>
      </c>
      <c r="E10" s="193">
        <v>1</v>
      </c>
      <c r="F10" s="189">
        <v>5.54</v>
      </c>
      <c r="G10" s="193">
        <v>0</v>
      </c>
      <c r="H10" s="193">
        <v>13.01</v>
      </c>
      <c r="I10" s="195">
        <f>D10*H10</f>
        <v>9.7575</v>
      </c>
    </row>
    <row r="11" spans="1:9" ht="15.75" thickBot="1">
      <c r="A11" s="275"/>
      <c r="B11" s="198"/>
      <c r="C11" s="199"/>
      <c r="D11" s="198"/>
      <c r="E11" s="200"/>
      <c r="F11" s="201"/>
      <c r="G11" s="200"/>
      <c r="H11" s="202" t="s">
        <v>144</v>
      </c>
      <c r="I11" s="203">
        <f>I9+I10</f>
        <v>17.985</v>
      </c>
    </row>
    <row r="12" spans="1:9" ht="15.75" thickBot="1">
      <c r="A12" s="578" t="s">
        <v>150</v>
      </c>
      <c r="B12" s="579"/>
      <c r="C12" s="579"/>
      <c r="D12" s="579"/>
      <c r="E12" s="579"/>
      <c r="F12" s="579"/>
      <c r="G12" s="579"/>
      <c r="H12" s="579"/>
      <c r="I12" s="580"/>
    </row>
    <row r="13" spans="1:9" ht="45">
      <c r="A13" s="271" t="s">
        <v>219</v>
      </c>
      <c r="B13" s="204" t="s">
        <v>10</v>
      </c>
      <c r="C13" s="272" t="s">
        <v>180</v>
      </c>
      <c r="D13" s="259">
        <v>1</v>
      </c>
      <c r="E13" s="260">
        <v>1</v>
      </c>
      <c r="F13" s="261">
        <v>0</v>
      </c>
      <c r="G13" s="260">
        <v>0</v>
      </c>
      <c r="H13" s="261">
        <f>L8</f>
        <v>12.549999999999999</v>
      </c>
      <c r="I13" s="261">
        <f>D13*H13</f>
        <v>12.549999999999999</v>
      </c>
    </row>
    <row r="14" spans="1:9" ht="18" customHeight="1">
      <c r="A14" s="207"/>
      <c r="B14" s="208"/>
      <c r="C14" s="209"/>
      <c r="D14" s="210"/>
      <c r="E14" s="193"/>
      <c r="F14" s="194"/>
      <c r="G14" s="193"/>
      <c r="H14" s="211" t="s">
        <v>144</v>
      </c>
      <c r="I14" s="212">
        <f>I13</f>
        <v>12.549999999999999</v>
      </c>
    </row>
    <row r="15" spans="1:9" ht="15.75" thickBot="1">
      <c r="A15" s="581" t="s">
        <v>151</v>
      </c>
      <c r="B15" s="582"/>
      <c r="C15" s="582"/>
      <c r="D15" s="582"/>
      <c r="E15" s="582"/>
      <c r="F15" s="582"/>
      <c r="G15" s="582"/>
      <c r="H15" s="582"/>
      <c r="I15" s="583"/>
    </row>
    <row r="16" spans="1:9" ht="26.25" thickBot="1">
      <c r="A16" s="213" t="s">
        <v>68</v>
      </c>
      <c r="B16" s="214" t="s">
        <v>43</v>
      </c>
      <c r="C16" s="215">
        <v>80170</v>
      </c>
      <c r="D16" s="216">
        <v>0.75</v>
      </c>
      <c r="E16" s="217">
        <v>1</v>
      </c>
      <c r="F16" s="218">
        <v>97.25</v>
      </c>
      <c r="G16" s="217">
        <v>9.63</v>
      </c>
      <c r="H16" s="218">
        <v>97.25</v>
      </c>
      <c r="I16" s="219">
        <f>D16*H16</f>
        <v>72.9375</v>
      </c>
    </row>
    <row r="17" spans="1:9" ht="15.75" thickBot="1">
      <c r="A17" s="220"/>
      <c r="B17" s="221"/>
      <c r="C17" s="221"/>
      <c r="D17" s="222" t="s">
        <v>179</v>
      </c>
      <c r="E17" s="223"/>
      <c r="F17" s="223"/>
      <c r="G17" s="223"/>
      <c r="H17" s="224" t="s">
        <v>144</v>
      </c>
      <c r="I17" s="225">
        <f>I16</f>
        <v>72.9375</v>
      </c>
    </row>
    <row r="18" spans="1:9" ht="15.75" thickBot="1">
      <c r="A18" s="578" t="s">
        <v>152</v>
      </c>
      <c r="B18" s="579"/>
      <c r="C18" s="579"/>
      <c r="D18" s="579"/>
      <c r="E18" s="579"/>
      <c r="F18" s="579"/>
      <c r="G18" s="579"/>
      <c r="H18" s="579"/>
      <c r="I18" s="580"/>
    </row>
    <row r="19" spans="1:9" ht="15">
      <c r="A19" s="226"/>
      <c r="B19" s="227"/>
      <c r="C19" s="205"/>
      <c r="D19" s="228"/>
      <c r="E19" s="229"/>
      <c r="F19" s="230"/>
      <c r="G19" s="229">
        <v>0</v>
      </c>
      <c r="H19" s="230"/>
      <c r="I19" s="231">
        <f>D19*F19</f>
        <v>0</v>
      </c>
    </row>
    <row r="20" spans="1:9" ht="15">
      <c r="A20" s="232"/>
      <c r="B20" s="190"/>
      <c r="C20" s="233"/>
      <c r="D20" s="206"/>
      <c r="E20" s="197"/>
      <c r="F20" s="192"/>
      <c r="G20" s="197"/>
      <c r="H20" s="192"/>
      <c r="I20" s="234">
        <f>D20*F20</f>
        <v>0</v>
      </c>
    </row>
    <row r="21" spans="1:9" ht="15.75" thickBot="1">
      <c r="A21" s="235"/>
      <c r="B21" s="236"/>
      <c r="C21" s="236"/>
      <c r="D21" s="237"/>
      <c r="E21" s="238"/>
      <c r="F21" s="238"/>
      <c r="G21" s="238"/>
      <c r="H21" s="239" t="s">
        <v>144</v>
      </c>
      <c r="I21" s="240">
        <f>I19+I20</f>
        <v>0</v>
      </c>
    </row>
    <row r="22" spans="1:9" ht="15.75" thickBot="1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ht="15">
      <c r="A23" s="242" t="s">
        <v>153</v>
      </c>
      <c r="B23" s="243"/>
      <c r="C23" s="244"/>
      <c r="D23" s="241"/>
      <c r="E23" s="241"/>
      <c r="F23" s="241"/>
      <c r="G23" s="241"/>
      <c r="H23" s="241"/>
      <c r="I23" s="241"/>
    </row>
    <row r="24" spans="1:9" ht="15">
      <c r="A24" s="245" t="s">
        <v>154</v>
      </c>
      <c r="B24" s="246" t="s">
        <v>155</v>
      </c>
      <c r="C24" s="247" t="s">
        <v>156</v>
      </c>
      <c r="D24" s="241"/>
      <c r="E24" s="241"/>
      <c r="F24" s="241"/>
      <c r="G24" s="241"/>
      <c r="H24" s="241"/>
      <c r="I24" s="241"/>
    </row>
    <row r="25" spans="1:9" ht="15">
      <c r="A25" s="245" t="s">
        <v>157</v>
      </c>
      <c r="B25" s="248">
        <v>134.87</v>
      </c>
      <c r="C25" s="249">
        <f>I11</f>
        <v>17.985</v>
      </c>
      <c r="D25" s="241"/>
      <c r="E25" s="241"/>
      <c r="F25" s="241"/>
      <c r="G25" s="241"/>
      <c r="H25" s="241"/>
      <c r="I25" s="241"/>
    </row>
    <row r="26" spans="1:9" ht="15">
      <c r="A26" s="245" t="s">
        <v>158</v>
      </c>
      <c r="B26" s="248"/>
      <c r="C26" s="249">
        <f>I14</f>
        <v>12.549999999999999</v>
      </c>
      <c r="D26" s="241"/>
      <c r="E26" s="241"/>
      <c r="F26" s="241"/>
      <c r="G26" s="241"/>
      <c r="H26" s="241"/>
      <c r="I26" s="241"/>
    </row>
    <row r="27" spans="1:9" ht="15">
      <c r="A27" s="245" t="s">
        <v>159</v>
      </c>
      <c r="B27" s="248"/>
      <c r="C27" s="249">
        <f>I21</f>
        <v>0</v>
      </c>
      <c r="D27" s="241"/>
      <c r="E27" s="273"/>
      <c r="F27" s="241"/>
      <c r="G27" s="241"/>
      <c r="H27" s="241"/>
      <c r="I27" s="241"/>
    </row>
    <row r="28" spans="1:9" ht="15">
      <c r="A28" s="245" t="s">
        <v>160</v>
      </c>
      <c r="B28" s="248"/>
      <c r="C28" s="250">
        <f>I17</f>
        <v>72.9375</v>
      </c>
      <c r="D28" s="241"/>
      <c r="E28" s="241"/>
      <c r="F28" s="241"/>
      <c r="G28" s="241"/>
      <c r="H28" s="241"/>
      <c r="I28" s="241"/>
    </row>
    <row r="29" spans="1:9" ht="15">
      <c r="A29" s="245" t="s">
        <v>161</v>
      </c>
      <c r="B29" s="248"/>
      <c r="C29" s="251">
        <v>1</v>
      </c>
      <c r="D29" s="241"/>
      <c r="E29" s="241"/>
      <c r="F29" s="241"/>
      <c r="G29" s="241"/>
      <c r="H29" s="241"/>
      <c r="I29" s="241"/>
    </row>
    <row r="30" spans="1:9" ht="15">
      <c r="A30" s="245" t="s">
        <v>162</v>
      </c>
      <c r="B30" s="248"/>
      <c r="C30" s="249">
        <f>C25+C28</f>
        <v>90.9225</v>
      </c>
      <c r="D30" s="241"/>
      <c r="E30" s="241"/>
      <c r="F30" s="241"/>
      <c r="G30" s="241"/>
      <c r="H30" s="241"/>
      <c r="I30" s="241"/>
    </row>
    <row r="31" spans="1:9" ht="15">
      <c r="A31" s="252" t="s">
        <v>163</v>
      </c>
      <c r="B31" s="248"/>
      <c r="C31" s="249">
        <f>C25+(C28/C29)</f>
        <v>90.9225</v>
      </c>
      <c r="D31" s="241"/>
      <c r="E31" s="241"/>
      <c r="F31" s="241"/>
      <c r="G31" s="241"/>
      <c r="H31" s="241"/>
      <c r="I31" s="241"/>
    </row>
    <row r="32" spans="1:9" ht="15">
      <c r="A32" s="245" t="s">
        <v>164</v>
      </c>
      <c r="B32" s="248"/>
      <c r="C32" s="249">
        <f>C25+C26+C27+C28</f>
        <v>103.4725</v>
      </c>
      <c r="D32" s="241"/>
      <c r="E32" s="241"/>
      <c r="F32" s="241"/>
      <c r="G32" s="241"/>
      <c r="H32" s="241"/>
      <c r="I32" s="241"/>
    </row>
    <row r="33" spans="1:9" ht="15">
      <c r="A33" s="253" t="s">
        <v>165</v>
      </c>
      <c r="B33" s="254">
        <v>27.64</v>
      </c>
      <c r="C33" s="255">
        <f>C32*0.2764</f>
        <v>28.599798999999997</v>
      </c>
      <c r="D33" s="241"/>
      <c r="E33" s="241"/>
      <c r="F33" s="241"/>
      <c r="G33" s="241"/>
      <c r="H33" s="241"/>
      <c r="I33" s="241"/>
    </row>
    <row r="34" spans="1:9" ht="15">
      <c r="A34" s="245" t="s">
        <v>166</v>
      </c>
      <c r="B34" s="248"/>
      <c r="C34" s="255">
        <f>C32*1.2764</f>
        <v>132.072299</v>
      </c>
      <c r="D34" s="241"/>
      <c r="E34" s="241"/>
      <c r="F34" s="241"/>
      <c r="G34" s="241"/>
      <c r="H34" s="241"/>
      <c r="I34" s="241"/>
    </row>
    <row r="35" spans="1:9" ht="15.75" thickBot="1">
      <c r="A35" s="256" t="s">
        <v>167</v>
      </c>
      <c r="B35" s="257"/>
      <c r="C35" s="266">
        <f>C34</f>
        <v>132.072299</v>
      </c>
      <c r="D35" s="241"/>
      <c r="E35" s="241"/>
      <c r="F35" s="241"/>
      <c r="G35" s="241"/>
      <c r="H35" s="241"/>
      <c r="I35" s="241"/>
    </row>
    <row r="36" spans="1:9" ht="15.75" thickBot="1">
      <c r="A36" s="584"/>
      <c r="B36" s="584"/>
      <c r="C36" s="584"/>
      <c r="D36" s="584"/>
      <c r="E36" s="584"/>
      <c r="F36" s="584"/>
      <c r="G36" s="584"/>
      <c r="H36" s="584"/>
      <c r="I36" s="584"/>
    </row>
    <row r="37" spans="1:9" ht="15">
      <c r="A37" s="585" t="s">
        <v>168</v>
      </c>
      <c r="B37" s="586"/>
      <c r="C37" s="586"/>
      <c r="D37" s="586"/>
      <c r="E37" s="586"/>
      <c r="F37" s="586"/>
      <c r="G37" s="586"/>
      <c r="H37" s="586"/>
      <c r="I37" s="587"/>
    </row>
    <row r="38" spans="1:9" ht="15.75" customHeight="1" thickBot="1">
      <c r="A38" s="588" t="str">
        <f>B2</f>
        <v>TABELA CUSTOS REFERENCIAIS IOPES OUTUBRO/2015 (LS=134,87 %; BDI=27,6%)</v>
      </c>
      <c r="B38" s="589"/>
      <c r="C38" s="589"/>
      <c r="D38" s="589"/>
      <c r="E38" s="589"/>
      <c r="F38" s="589"/>
      <c r="G38" s="589"/>
      <c r="H38" s="589"/>
      <c r="I38" s="590"/>
    </row>
  </sheetData>
  <sheetProtection/>
  <mergeCells count="22">
    <mergeCell ref="A12:I12"/>
    <mergeCell ref="A15:I15"/>
    <mergeCell ref="A18:I18"/>
    <mergeCell ref="A36:I36"/>
    <mergeCell ref="A37:I37"/>
    <mergeCell ref="A38:I38"/>
    <mergeCell ref="G6:G7"/>
    <mergeCell ref="H6:H7"/>
    <mergeCell ref="I6:I7"/>
    <mergeCell ref="L7:M7"/>
    <mergeCell ref="A8:I8"/>
    <mergeCell ref="L8:M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hyperlinks>
    <hyperlink ref="O4" r:id="rId1" display="tel:(28)3522-6391"/>
    <hyperlink ref="O5" r:id="rId2" display="tel:(28)3522-2917"/>
    <hyperlink ref="O6" r:id="rId3" display="tel:(28)3542-2576"/>
  </hyperlink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landscape" paperSize="9" scale="65"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6">
      <selection activeCell="B3" sqref="B3:I3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8.421875" style="0" customWidth="1"/>
    <col min="14" max="14" width="2.8515625" style="0" customWidth="1"/>
  </cols>
  <sheetData>
    <row r="1" spans="1:9" ht="21.75" thickBot="1">
      <c r="A1" s="553" t="s">
        <v>135</v>
      </c>
      <c r="B1" s="554"/>
      <c r="C1" s="554"/>
      <c r="D1" s="554"/>
      <c r="E1" s="554"/>
      <c r="F1" s="554"/>
      <c r="G1" s="554"/>
      <c r="H1" s="554"/>
      <c r="I1" s="555"/>
    </row>
    <row r="2" spans="1:9" ht="15" customHeight="1">
      <c r="A2" s="185" t="s">
        <v>136</v>
      </c>
      <c r="B2" s="556" t="str">
        <f>'[1]Plan1 - poste de aço'!B2:I2</f>
        <v>TABELA CUSTOS REFERENCIAIS IOPES OUTUBRO/2015 (LS=134,87 %; BDI=27,6%)</v>
      </c>
      <c r="C2" s="556"/>
      <c r="D2" s="556"/>
      <c r="E2" s="556"/>
      <c r="F2" s="556"/>
      <c r="G2" s="556"/>
      <c r="H2" s="556"/>
      <c r="I2" s="557"/>
    </row>
    <row r="3" spans="1:9" ht="15.75">
      <c r="A3" s="186" t="s">
        <v>14</v>
      </c>
      <c r="B3" s="558" t="s">
        <v>250</v>
      </c>
      <c r="C3" s="559"/>
      <c r="D3" s="559"/>
      <c r="E3" s="559"/>
      <c r="F3" s="559"/>
      <c r="G3" s="559"/>
      <c r="H3" s="559"/>
      <c r="I3" s="560"/>
    </row>
    <row r="4" spans="1:17" ht="30">
      <c r="A4" s="186" t="s">
        <v>13</v>
      </c>
      <c r="B4" s="561" t="s">
        <v>221</v>
      </c>
      <c r="C4" s="562"/>
      <c r="D4" s="562"/>
      <c r="E4" s="562"/>
      <c r="F4" s="562"/>
      <c r="G4" s="562"/>
      <c r="H4" s="562"/>
      <c r="I4" s="563"/>
      <c r="K4" s="267" t="s">
        <v>201</v>
      </c>
      <c r="L4" t="s">
        <v>210</v>
      </c>
      <c r="M4" s="268">
        <v>8.1</v>
      </c>
      <c r="O4" s="269" t="s">
        <v>212</v>
      </c>
      <c r="Q4" t="s">
        <v>211</v>
      </c>
    </row>
    <row r="5" spans="1:17" ht="39" thickBot="1">
      <c r="A5" s="187" t="s">
        <v>137</v>
      </c>
      <c r="B5" s="564" t="s">
        <v>44</v>
      </c>
      <c r="C5" s="565"/>
      <c r="D5" s="565"/>
      <c r="E5" s="565"/>
      <c r="F5" s="565"/>
      <c r="G5" s="565"/>
      <c r="H5" s="565"/>
      <c r="I5" s="566"/>
      <c r="K5" s="267" t="s">
        <v>203</v>
      </c>
      <c r="L5" s="274" t="s">
        <v>213</v>
      </c>
      <c r="M5" s="268">
        <v>8.6</v>
      </c>
      <c r="O5" s="269" t="s">
        <v>214</v>
      </c>
      <c r="Q5" t="s">
        <v>215</v>
      </c>
    </row>
    <row r="6" spans="1:17" ht="30">
      <c r="A6" s="567" t="s">
        <v>138</v>
      </c>
      <c r="B6" s="569" t="s">
        <v>139</v>
      </c>
      <c r="C6" s="569" t="s">
        <v>140</v>
      </c>
      <c r="D6" s="571"/>
      <c r="E6" s="572"/>
      <c r="F6" s="573" t="s">
        <v>141</v>
      </c>
      <c r="G6" s="573" t="s">
        <v>142</v>
      </c>
      <c r="H6" s="573" t="s">
        <v>143</v>
      </c>
      <c r="I6" s="575" t="s">
        <v>144</v>
      </c>
      <c r="K6" s="267" t="s">
        <v>204</v>
      </c>
      <c r="L6" s="267" t="s">
        <v>216</v>
      </c>
      <c r="M6" s="270">
        <v>9.9</v>
      </c>
      <c r="O6" s="269" t="s">
        <v>217</v>
      </c>
      <c r="Q6" t="s">
        <v>218</v>
      </c>
    </row>
    <row r="7" spans="1:13" ht="15.75" thickBot="1">
      <c r="A7" s="568"/>
      <c r="B7" s="570"/>
      <c r="C7" s="570"/>
      <c r="D7" s="188" t="s">
        <v>145</v>
      </c>
      <c r="E7" s="188" t="s">
        <v>146</v>
      </c>
      <c r="F7" s="574"/>
      <c r="G7" s="574"/>
      <c r="H7" s="574"/>
      <c r="I7" s="576"/>
      <c r="K7" s="267" t="s">
        <v>207</v>
      </c>
      <c r="L7" s="577">
        <f>SUM(M4:M6)</f>
        <v>26.6</v>
      </c>
      <c r="M7" s="577"/>
    </row>
    <row r="8" spans="1:13" ht="15.75" thickBot="1">
      <c r="A8" s="578" t="s">
        <v>147</v>
      </c>
      <c r="B8" s="579"/>
      <c r="C8" s="579"/>
      <c r="D8" s="579"/>
      <c r="E8" s="579"/>
      <c r="F8" s="579"/>
      <c r="G8" s="579"/>
      <c r="H8" s="579"/>
      <c r="I8" s="580"/>
      <c r="K8" s="267" t="s">
        <v>208</v>
      </c>
      <c r="L8" s="577">
        <f>L7/3</f>
        <v>8.866666666666667</v>
      </c>
      <c r="M8" s="577"/>
    </row>
    <row r="9" spans="1:13" ht="15">
      <c r="A9" s="189" t="s">
        <v>148</v>
      </c>
      <c r="B9" s="190" t="s">
        <v>43</v>
      </c>
      <c r="C9" s="191">
        <v>10101</v>
      </c>
      <c r="D9" s="192">
        <v>0.7</v>
      </c>
      <c r="E9" s="193">
        <v>1</v>
      </c>
      <c r="F9" s="189">
        <v>4.67</v>
      </c>
      <c r="G9" s="193">
        <v>0</v>
      </c>
      <c r="H9" s="258">
        <v>10.97</v>
      </c>
      <c r="I9" s="195">
        <f>D9*H9</f>
        <v>7.679</v>
      </c>
      <c r="K9" s="267"/>
      <c r="L9" s="403"/>
      <c r="M9" s="403"/>
    </row>
    <row r="10" spans="1:9" ht="15">
      <c r="A10" s="196" t="s">
        <v>149</v>
      </c>
      <c r="B10" s="190" t="s">
        <v>43</v>
      </c>
      <c r="C10" s="191">
        <v>10115</v>
      </c>
      <c r="D10" s="192">
        <v>0.7</v>
      </c>
      <c r="E10" s="193">
        <v>1</v>
      </c>
      <c r="F10" s="189">
        <v>5.54</v>
      </c>
      <c r="G10" s="193">
        <v>0</v>
      </c>
      <c r="H10" s="193">
        <v>13.01</v>
      </c>
      <c r="I10" s="195">
        <f>D10*H10</f>
        <v>9.107</v>
      </c>
    </row>
    <row r="11" spans="1:9" ht="15.75" thickBot="1">
      <c r="A11" s="275"/>
      <c r="B11" s="198"/>
      <c r="C11" s="199"/>
      <c r="D11" s="198"/>
      <c r="E11" s="200"/>
      <c r="F11" s="201"/>
      <c r="G11" s="200"/>
      <c r="H11" s="202" t="s">
        <v>144</v>
      </c>
      <c r="I11" s="203">
        <f>I9+I10</f>
        <v>16.786</v>
      </c>
    </row>
    <row r="12" spans="1:9" ht="15.75" thickBot="1">
      <c r="A12" s="578" t="s">
        <v>150</v>
      </c>
      <c r="B12" s="579"/>
      <c r="C12" s="579"/>
      <c r="D12" s="579"/>
      <c r="E12" s="579"/>
      <c r="F12" s="579"/>
      <c r="G12" s="579"/>
      <c r="H12" s="579"/>
      <c r="I12" s="580"/>
    </row>
    <row r="13" spans="1:9" ht="45">
      <c r="A13" s="271" t="s">
        <v>220</v>
      </c>
      <c r="B13" s="204" t="s">
        <v>10</v>
      </c>
      <c r="C13" s="272" t="s">
        <v>180</v>
      </c>
      <c r="D13" s="259">
        <v>1</v>
      </c>
      <c r="E13" s="260">
        <v>1</v>
      </c>
      <c r="F13" s="261">
        <v>0</v>
      </c>
      <c r="G13" s="260">
        <v>0</v>
      </c>
      <c r="H13" s="261">
        <f>L8</f>
        <v>8.866666666666667</v>
      </c>
      <c r="I13" s="261">
        <f>D13*H13</f>
        <v>8.866666666666667</v>
      </c>
    </row>
    <row r="14" spans="1:9" ht="18" customHeight="1">
      <c r="A14" s="207"/>
      <c r="B14" s="208"/>
      <c r="C14" s="209"/>
      <c r="D14" s="210"/>
      <c r="E14" s="193"/>
      <c r="F14" s="194"/>
      <c r="G14" s="193"/>
      <c r="H14" s="211" t="s">
        <v>144</v>
      </c>
      <c r="I14" s="212">
        <f>I13</f>
        <v>8.866666666666667</v>
      </c>
    </row>
    <row r="15" spans="1:9" ht="15.75" thickBot="1">
      <c r="A15" s="581" t="s">
        <v>151</v>
      </c>
      <c r="B15" s="582"/>
      <c r="C15" s="582"/>
      <c r="D15" s="582"/>
      <c r="E15" s="582"/>
      <c r="F15" s="582"/>
      <c r="G15" s="582"/>
      <c r="H15" s="582"/>
      <c r="I15" s="583"/>
    </row>
    <row r="16" spans="1:9" ht="26.25" thickBot="1">
      <c r="A16" s="213" t="s">
        <v>68</v>
      </c>
      <c r="B16" s="214" t="s">
        <v>43</v>
      </c>
      <c r="C16" s="215">
        <v>80170</v>
      </c>
      <c r="D16" s="216">
        <v>0.7</v>
      </c>
      <c r="E16" s="217">
        <v>1</v>
      </c>
      <c r="F16" s="218">
        <v>97.25</v>
      </c>
      <c r="G16" s="217">
        <v>9.63</v>
      </c>
      <c r="H16" s="218">
        <v>97.25</v>
      </c>
      <c r="I16" s="219">
        <f>D16*H16</f>
        <v>68.07499999999999</v>
      </c>
    </row>
    <row r="17" spans="1:9" ht="15.75" thickBot="1">
      <c r="A17" s="220"/>
      <c r="B17" s="221"/>
      <c r="C17" s="221"/>
      <c r="D17" s="222" t="s">
        <v>179</v>
      </c>
      <c r="E17" s="223"/>
      <c r="F17" s="223"/>
      <c r="G17" s="223"/>
      <c r="H17" s="224" t="s">
        <v>144</v>
      </c>
      <c r="I17" s="225">
        <f>I16</f>
        <v>68.07499999999999</v>
      </c>
    </row>
    <row r="18" spans="1:9" ht="15.75" thickBot="1">
      <c r="A18" s="578" t="s">
        <v>152</v>
      </c>
      <c r="B18" s="579"/>
      <c r="C18" s="579"/>
      <c r="D18" s="579"/>
      <c r="E18" s="579"/>
      <c r="F18" s="579"/>
      <c r="G18" s="579"/>
      <c r="H18" s="579"/>
      <c r="I18" s="580"/>
    </row>
    <row r="19" spans="1:9" ht="15">
      <c r="A19" s="226"/>
      <c r="B19" s="227"/>
      <c r="C19" s="205"/>
      <c r="D19" s="228"/>
      <c r="E19" s="229"/>
      <c r="F19" s="230"/>
      <c r="G19" s="229">
        <v>0</v>
      </c>
      <c r="H19" s="230"/>
      <c r="I19" s="231">
        <f>D19*F19</f>
        <v>0</v>
      </c>
    </row>
    <row r="20" spans="1:9" ht="15">
      <c r="A20" s="232"/>
      <c r="B20" s="190"/>
      <c r="C20" s="233"/>
      <c r="D20" s="206"/>
      <c r="E20" s="197"/>
      <c r="F20" s="192"/>
      <c r="G20" s="197"/>
      <c r="H20" s="192"/>
      <c r="I20" s="234">
        <f>D20*F20</f>
        <v>0</v>
      </c>
    </row>
    <row r="21" spans="1:9" ht="15.75" thickBot="1">
      <c r="A21" s="235"/>
      <c r="B21" s="236"/>
      <c r="C21" s="236"/>
      <c r="D21" s="237"/>
      <c r="E21" s="238"/>
      <c r="F21" s="238"/>
      <c r="G21" s="238"/>
      <c r="H21" s="239" t="s">
        <v>144</v>
      </c>
      <c r="I21" s="240">
        <f>I19+I20</f>
        <v>0</v>
      </c>
    </row>
    <row r="22" spans="1:9" ht="15.75" thickBot="1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ht="15">
      <c r="A23" s="242" t="s">
        <v>153</v>
      </c>
      <c r="B23" s="243"/>
      <c r="C23" s="244"/>
      <c r="D23" s="241"/>
      <c r="E23" s="241"/>
      <c r="F23" s="241"/>
      <c r="G23" s="241"/>
      <c r="H23" s="241"/>
      <c r="I23" s="241"/>
    </row>
    <row r="24" spans="1:9" ht="15">
      <c r="A24" s="245" t="s">
        <v>154</v>
      </c>
      <c r="B24" s="246" t="s">
        <v>155</v>
      </c>
      <c r="C24" s="247" t="s">
        <v>156</v>
      </c>
      <c r="D24" s="241"/>
      <c r="E24" s="241"/>
      <c r="F24" s="241"/>
      <c r="G24" s="241"/>
      <c r="H24" s="241"/>
      <c r="I24" s="241"/>
    </row>
    <row r="25" spans="1:9" ht="15">
      <c r="A25" s="245" t="s">
        <v>157</v>
      </c>
      <c r="B25" s="248">
        <v>134.87</v>
      </c>
      <c r="C25" s="249">
        <f>I11</f>
        <v>16.786</v>
      </c>
      <c r="D25" s="241"/>
      <c r="E25" s="241"/>
      <c r="F25" s="241"/>
      <c r="G25" s="241"/>
      <c r="H25" s="241"/>
      <c r="I25" s="241"/>
    </row>
    <row r="26" spans="1:9" ht="15">
      <c r="A26" s="245" t="s">
        <v>158</v>
      </c>
      <c r="B26" s="248"/>
      <c r="C26" s="249">
        <f>I14</f>
        <v>8.866666666666667</v>
      </c>
      <c r="D26" s="241"/>
      <c r="E26" s="241"/>
      <c r="F26" s="241"/>
      <c r="G26" s="241"/>
      <c r="H26" s="241"/>
      <c r="I26" s="241"/>
    </row>
    <row r="27" spans="1:9" ht="15">
      <c r="A27" s="245" t="s">
        <v>159</v>
      </c>
      <c r="B27" s="248"/>
      <c r="C27" s="249">
        <f>I21</f>
        <v>0</v>
      </c>
      <c r="D27" s="241"/>
      <c r="E27" s="273"/>
      <c r="F27" s="241"/>
      <c r="G27" s="241"/>
      <c r="H27" s="241"/>
      <c r="I27" s="241"/>
    </row>
    <row r="28" spans="1:9" ht="15">
      <c r="A28" s="245" t="s">
        <v>160</v>
      </c>
      <c r="B28" s="248"/>
      <c r="C28" s="250">
        <f>I17</f>
        <v>68.07499999999999</v>
      </c>
      <c r="D28" s="241"/>
      <c r="E28" s="241"/>
      <c r="F28" s="241"/>
      <c r="G28" s="241"/>
      <c r="H28" s="241"/>
      <c r="I28" s="241"/>
    </row>
    <row r="29" spans="1:9" ht="15">
      <c r="A29" s="245" t="s">
        <v>161</v>
      </c>
      <c r="B29" s="248"/>
      <c r="C29" s="251">
        <v>1</v>
      </c>
      <c r="D29" s="241"/>
      <c r="E29" s="241"/>
      <c r="F29" s="241"/>
      <c r="G29" s="241"/>
      <c r="H29" s="241"/>
      <c r="I29" s="241"/>
    </row>
    <row r="30" spans="1:9" ht="15">
      <c r="A30" s="245" t="s">
        <v>162</v>
      </c>
      <c r="B30" s="248"/>
      <c r="C30" s="249">
        <f>C25+C28</f>
        <v>84.86099999999999</v>
      </c>
      <c r="D30" s="241"/>
      <c r="E30" s="241"/>
      <c r="F30" s="241"/>
      <c r="G30" s="241"/>
      <c r="H30" s="241"/>
      <c r="I30" s="241"/>
    </row>
    <row r="31" spans="1:9" ht="15">
      <c r="A31" s="252" t="s">
        <v>163</v>
      </c>
      <c r="B31" s="248"/>
      <c r="C31" s="249">
        <f>C25+(C28/C29)</f>
        <v>84.86099999999999</v>
      </c>
      <c r="D31" s="241"/>
      <c r="E31" s="241"/>
      <c r="F31" s="241"/>
      <c r="G31" s="241"/>
      <c r="H31" s="241"/>
      <c r="I31" s="241"/>
    </row>
    <row r="32" spans="1:9" ht="15">
      <c r="A32" s="245" t="s">
        <v>164</v>
      </c>
      <c r="B32" s="248"/>
      <c r="C32" s="249">
        <f>C25+C26+C27+C28</f>
        <v>93.72766666666666</v>
      </c>
      <c r="D32" s="241"/>
      <c r="E32" s="241"/>
      <c r="F32" s="241"/>
      <c r="G32" s="241"/>
      <c r="H32" s="241"/>
      <c r="I32" s="241"/>
    </row>
    <row r="33" spans="1:9" ht="15">
      <c r="A33" s="253" t="s">
        <v>165</v>
      </c>
      <c r="B33" s="254">
        <v>27.64</v>
      </c>
      <c r="C33" s="255">
        <f>C32*0.2764</f>
        <v>25.906327066666663</v>
      </c>
      <c r="D33" s="241"/>
      <c r="E33" s="241"/>
      <c r="F33" s="241"/>
      <c r="G33" s="241"/>
      <c r="H33" s="241"/>
      <c r="I33" s="241"/>
    </row>
    <row r="34" spans="1:9" ht="15">
      <c r="A34" s="245" t="s">
        <v>166</v>
      </c>
      <c r="B34" s="248"/>
      <c r="C34" s="255">
        <f>C32*1.2764</f>
        <v>119.63399373333333</v>
      </c>
      <c r="D34" s="241"/>
      <c r="E34" s="241"/>
      <c r="F34" s="241"/>
      <c r="G34" s="241"/>
      <c r="H34" s="241"/>
      <c r="I34" s="241"/>
    </row>
    <row r="35" spans="1:9" ht="15.75" thickBot="1">
      <c r="A35" s="256" t="s">
        <v>167</v>
      </c>
      <c r="B35" s="257"/>
      <c r="C35" s="266">
        <f>C34</f>
        <v>119.63399373333333</v>
      </c>
      <c r="D35" s="241"/>
      <c r="E35" s="241"/>
      <c r="F35" s="241"/>
      <c r="G35" s="241"/>
      <c r="H35" s="241"/>
      <c r="I35" s="241"/>
    </row>
    <row r="36" spans="1:9" ht="15.75" thickBot="1">
      <c r="A36" s="584"/>
      <c r="B36" s="584"/>
      <c r="C36" s="584"/>
      <c r="D36" s="584"/>
      <c r="E36" s="584"/>
      <c r="F36" s="584"/>
      <c r="G36" s="584"/>
      <c r="H36" s="584"/>
      <c r="I36" s="584"/>
    </row>
    <row r="37" spans="1:9" ht="15">
      <c r="A37" s="585" t="s">
        <v>168</v>
      </c>
      <c r="B37" s="586"/>
      <c r="C37" s="586"/>
      <c r="D37" s="586"/>
      <c r="E37" s="586"/>
      <c r="F37" s="586"/>
      <c r="G37" s="586"/>
      <c r="H37" s="586"/>
      <c r="I37" s="587"/>
    </row>
    <row r="38" spans="1:9" ht="15.75" customHeight="1" thickBot="1">
      <c r="A38" s="588" t="str">
        <f>B2</f>
        <v>TABELA CUSTOS REFERENCIAIS IOPES OUTUBRO/2015 (LS=134,87 %; BDI=27,6%)</v>
      </c>
      <c r="B38" s="589"/>
      <c r="C38" s="589"/>
      <c r="D38" s="589"/>
      <c r="E38" s="589"/>
      <c r="F38" s="589"/>
      <c r="G38" s="589"/>
      <c r="H38" s="589"/>
      <c r="I38" s="590"/>
    </row>
  </sheetData>
  <sheetProtection/>
  <mergeCells count="22"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G6:G7"/>
    <mergeCell ref="H6:H7"/>
    <mergeCell ref="I6:I7"/>
    <mergeCell ref="L7:M7"/>
    <mergeCell ref="A8:I8"/>
    <mergeCell ref="L8:M8"/>
    <mergeCell ref="A12:I12"/>
    <mergeCell ref="A15:I15"/>
    <mergeCell ref="A18:I18"/>
    <mergeCell ref="A36:I36"/>
    <mergeCell ref="A37:I37"/>
    <mergeCell ref="A38:I38"/>
  </mergeCells>
  <hyperlinks>
    <hyperlink ref="O4" r:id="rId1" display="tel:(28)3522-6391"/>
    <hyperlink ref="O5" r:id="rId2" display="tel:(28)3522-2917"/>
    <hyperlink ref="O6" r:id="rId3" display="tel:(28)3542-2576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25">
      <selection activeCell="B4" sqref="B4:I4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  <col min="14" max="14" width="3.57421875" style="0" customWidth="1"/>
  </cols>
  <sheetData>
    <row r="1" spans="1:9" ht="21.75" thickBot="1">
      <c r="A1" s="553" t="s">
        <v>135</v>
      </c>
      <c r="B1" s="554"/>
      <c r="C1" s="554"/>
      <c r="D1" s="554"/>
      <c r="E1" s="554"/>
      <c r="F1" s="554"/>
      <c r="G1" s="554"/>
      <c r="H1" s="554"/>
      <c r="I1" s="555"/>
    </row>
    <row r="2" spans="1:9" ht="15" customHeight="1">
      <c r="A2" s="185" t="s">
        <v>136</v>
      </c>
      <c r="B2" s="556" t="str">
        <f>'[1]Plan1 - poste de aço'!B2:I2</f>
        <v>TABELA CUSTOS REFERENCIAIS IOPES OUTUBRO/2015 (LS=134,87 %; BDI=27,6%)</v>
      </c>
      <c r="C2" s="556"/>
      <c r="D2" s="556"/>
      <c r="E2" s="556"/>
      <c r="F2" s="556"/>
      <c r="G2" s="556"/>
      <c r="H2" s="556"/>
      <c r="I2" s="557"/>
    </row>
    <row r="3" spans="1:9" ht="15.75">
      <c r="A3" s="186" t="s">
        <v>14</v>
      </c>
      <c r="B3" s="558" t="s">
        <v>251</v>
      </c>
      <c r="C3" s="559"/>
      <c r="D3" s="559"/>
      <c r="E3" s="559"/>
      <c r="F3" s="559"/>
      <c r="G3" s="559"/>
      <c r="H3" s="559"/>
      <c r="I3" s="560"/>
    </row>
    <row r="4" spans="1:17" ht="30">
      <c r="A4" s="186" t="s">
        <v>13</v>
      </c>
      <c r="B4" s="561" t="s">
        <v>229</v>
      </c>
      <c r="C4" s="562"/>
      <c r="D4" s="562"/>
      <c r="E4" s="562"/>
      <c r="F4" s="562"/>
      <c r="G4" s="562"/>
      <c r="H4" s="562"/>
      <c r="I4" s="563"/>
      <c r="K4" s="267" t="s">
        <v>201</v>
      </c>
      <c r="L4" t="s">
        <v>205</v>
      </c>
      <c r="M4" s="268">
        <v>2170.32</v>
      </c>
      <c r="O4" s="269" t="s">
        <v>223</v>
      </c>
      <c r="Q4" t="s">
        <v>206</v>
      </c>
    </row>
    <row r="5" spans="1:17" ht="30.75" thickBot="1">
      <c r="A5" s="187" t="s">
        <v>137</v>
      </c>
      <c r="B5" s="564" t="s">
        <v>44</v>
      </c>
      <c r="C5" s="565"/>
      <c r="D5" s="565"/>
      <c r="E5" s="565"/>
      <c r="F5" s="565"/>
      <c r="G5" s="565"/>
      <c r="H5" s="565"/>
      <c r="I5" s="566"/>
      <c r="K5" s="267" t="s">
        <v>203</v>
      </c>
      <c r="L5" s="274" t="s">
        <v>224</v>
      </c>
      <c r="M5" s="268">
        <v>1956.5</v>
      </c>
      <c r="O5" s="269" t="s">
        <v>225</v>
      </c>
      <c r="Q5" t="s">
        <v>226</v>
      </c>
    </row>
    <row r="6" spans="1:17" ht="30">
      <c r="A6" s="567" t="s">
        <v>138</v>
      </c>
      <c r="B6" s="569" t="s">
        <v>139</v>
      </c>
      <c r="C6" s="569" t="s">
        <v>140</v>
      </c>
      <c r="D6" s="571"/>
      <c r="E6" s="572"/>
      <c r="F6" s="573" t="s">
        <v>141</v>
      </c>
      <c r="G6" s="573" t="s">
        <v>142</v>
      </c>
      <c r="H6" s="573" t="s">
        <v>143</v>
      </c>
      <c r="I6" s="575" t="s">
        <v>144</v>
      </c>
      <c r="K6" s="267" t="s">
        <v>204</v>
      </c>
      <c r="L6" s="267" t="s">
        <v>202</v>
      </c>
      <c r="M6" s="270">
        <v>1959</v>
      </c>
      <c r="O6" s="269" t="s">
        <v>228</v>
      </c>
      <c r="Q6" t="s">
        <v>227</v>
      </c>
    </row>
    <row r="7" spans="1:13" ht="15.75" thickBot="1">
      <c r="A7" s="568"/>
      <c r="B7" s="570"/>
      <c r="C7" s="570"/>
      <c r="D7" s="188" t="s">
        <v>145</v>
      </c>
      <c r="E7" s="188" t="s">
        <v>146</v>
      </c>
      <c r="F7" s="574"/>
      <c r="G7" s="574"/>
      <c r="H7" s="574"/>
      <c r="I7" s="576"/>
      <c r="K7" s="267" t="s">
        <v>207</v>
      </c>
      <c r="L7" s="577">
        <f>SUM(M4:M6)</f>
        <v>6085.82</v>
      </c>
      <c r="M7" s="577"/>
    </row>
    <row r="8" spans="1:13" ht="15.75" thickBot="1">
      <c r="A8" s="578" t="s">
        <v>147</v>
      </c>
      <c r="B8" s="579"/>
      <c r="C8" s="579"/>
      <c r="D8" s="579"/>
      <c r="E8" s="579"/>
      <c r="F8" s="579"/>
      <c r="G8" s="579"/>
      <c r="H8" s="579"/>
      <c r="I8" s="580"/>
      <c r="K8" s="267" t="s">
        <v>208</v>
      </c>
      <c r="L8" s="577">
        <f>L7/3</f>
        <v>2028.6066666666666</v>
      </c>
      <c r="M8" s="577"/>
    </row>
    <row r="9" spans="1:13" ht="15">
      <c r="A9" s="189" t="s">
        <v>148</v>
      </c>
      <c r="B9" s="190" t="s">
        <v>43</v>
      </c>
      <c r="C9" s="191">
        <v>10101</v>
      </c>
      <c r="D9" s="192">
        <v>1</v>
      </c>
      <c r="E9" s="193">
        <v>1</v>
      </c>
      <c r="F9" s="189">
        <v>4.67</v>
      </c>
      <c r="G9" s="193">
        <v>0</v>
      </c>
      <c r="H9" s="258">
        <v>10.97</v>
      </c>
      <c r="I9" s="195">
        <f>D9*H9</f>
        <v>10.97</v>
      </c>
      <c r="K9" s="267"/>
      <c r="L9" s="403"/>
      <c r="M9" s="403"/>
    </row>
    <row r="10" spans="1:9" ht="15">
      <c r="A10" s="196" t="s">
        <v>149</v>
      </c>
      <c r="B10" s="190" t="s">
        <v>43</v>
      </c>
      <c r="C10" s="191">
        <v>10115</v>
      </c>
      <c r="D10" s="192">
        <v>1</v>
      </c>
      <c r="E10" s="193">
        <v>1</v>
      </c>
      <c r="F10" s="189">
        <v>5.54</v>
      </c>
      <c r="G10" s="193">
        <v>0</v>
      </c>
      <c r="H10" s="193">
        <v>13.01</v>
      </c>
      <c r="I10" s="195">
        <f>D10*H10</f>
        <v>13.01</v>
      </c>
    </row>
    <row r="11" spans="1:9" ht="15.75" thickBot="1">
      <c r="A11" s="275"/>
      <c r="B11" s="198"/>
      <c r="C11" s="199"/>
      <c r="D11" s="198"/>
      <c r="E11" s="200"/>
      <c r="F11" s="201"/>
      <c r="G11" s="200"/>
      <c r="H11" s="202" t="s">
        <v>144</v>
      </c>
      <c r="I11" s="203">
        <f>I9+I10</f>
        <v>23.98</v>
      </c>
    </row>
    <row r="12" spans="1:9" ht="15.75" thickBot="1">
      <c r="A12" s="578" t="s">
        <v>150</v>
      </c>
      <c r="B12" s="579"/>
      <c r="C12" s="579"/>
      <c r="D12" s="579"/>
      <c r="E12" s="579"/>
      <c r="F12" s="579"/>
      <c r="G12" s="579"/>
      <c r="H12" s="579"/>
      <c r="I12" s="580"/>
    </row>
    <row r="13" spans="1:9" ht="165.75">
      <c r="A13" s="276" t="s">
        <v>230</v>
      </c>
      <c r="B13" s="204" t="s">
        <v>178</v>
      </c>
      <c r="C13" s="277" t="s">
        <v>180</v>
      </c>
      <c r="D13" s="259">
        <v>1</v>
      </c>
      <c r="E13" s="260">
        <v>1</v>
      </c>
      <c r="F13" s="261">
        <v>0</v>
      </c>
      <c r="G13" s="260">
        <v>0</v>
      </c>
      <c r="H13" s="261">
        <f>L8</f>
        <v>2028.6066666666666</v>
      </c>
      <c r="I13" s="261">
        <f>D13*H13</f>
        <v>2028.6066666666666</v>
      </c>
    </row>
    <row r="14" spans="1:9" ht="18" customHeight="1">
      <c r="A14" s="415"/>
      <c r="B14" s="416"/>
      <c r="C14" s="417"/>
      <c r="D14" s="210"/>
      <c r="E14" s="193"/>
      <c r="F14" s="194"/>
      <c r="G14" s="193"/>
      <c r="H14" s="211" t="s">
        <v>144</v>
      </c>
      <c r="I14" s="212">
        <f>I13</f>
        <v>2028.6066666666666</v>
      </c>
    </row>
    <row r="15" spans="1:9" ht="15.75" thickBot="1">
      <c r="A15" s="581" t="s">
        <v>151</v>
      </c>
      <c r="B15" s="582"/>
      <c r="C15" s="582"/>
      <c r="D15" s="582"/>
      <c r="E15" s="582"/>
      <c r="F15" s="582"/>
      <c r="G15" s="582"/>
      <c r="H15" s="582"/>
      <c r="I15" s="583"/>
    </row>
    <row r="16" spans="1:9" ht="26.25" thickBot="1">
      <c r="A16" s="213" t="s">
        <v>68</v>
      </c>
      <c r="B16" s="214" t="s">
        <v>43</v>
      </c>
      <c r="C16" s="215">
        <v>80170</v>
      </c>
      <c r="D16" s="216">
        <v>1</v>
      </c>
      <c r="E16" s="217">
        <v>1</v>
      </c>
      <c r="F16" s="218">
        <v>97.25</v>
      </c>
      <c r="G16" s="217">
        <v>9.63</v>
      </c>
      <c r="H16" s="218">
        <f>F16</f>
        <v>97.25</v>
      </c>
      <c r="I16" s="219">
        <f>D16*H16</f>
        <v>97.25</v>
      </c>
    </row>
    <row r="17" spans="1:9" ht="15.75" thickBot="1">
      <c r="A17" s="220"/>
      <c r="B17" s="221"/>
      <c r="C17" s="221"/>
      <c r="D17" s="222" t="s">
        <v>179</v>
      </c>
      <c r="E17" s="223"/>
      <c r="F17" s="223"/>
      <c r="G17" s="223"/>
      <c r="H17" s="224" t="s">
        <v>144</v>
      </c>
      <c r="I17" s="225">
        <f>I16</f>
        <v>97.25</v>
      </c>
    </row>
    <row r="18" spans="1:9" ht="15.75" thickBot="1">
      <c r="A18" s="578" t="s">
        <v>152</v>
      </c>
      <c r="B18" s="579"/>
      <c r="C18" s="579"/>
      <c r="D18" s="579"/>
      <c r="E18" s="579"/>
      <c r="F18" s="579"/>
      <c r="G18" s="579"/>
      <c r="H18" s="579"/>
      <c r="I18" s="580"/>
    </row>
    <row r="19" spans="1:9" ht="15">
      <c r="A19" s="226"/>
      <c r="B19" s="227"/>
      <c r="C19" s="205"/>
      <c r="D19" s="228"/>
      <c r="E19" s="229"/>
      <c r="F19" s="230"/>
      <c r="G19" s="229">
        <v>0</v>
      </c>
      <c r="H19" s="230"/>
      <c r="I19" s="231">
        <f>D19*F19</f>
        <v>0</v>
      </c>
    </row>
    <row r="20" spans="1:9" ht="15">
      <c r="A20" s="232"/>
      <c r="B20" s="190"/>
      <c r="C20" s="233"/>
      <c r="D20" s="206"/>
      <c r="E20" s="197"/>
      <c r="F20" s="192"/>
      <c r="G20" s="197"/>
      <c r="H20" s="192"/>
      <c r="I20" s="234">
        <f>D20*F20</f>
        <v>0</v>
      </c>
    </row>
    <row r="21" spans="1:9" ht="15.75" thickBot="1">
      <c r="A21" s="235"/>
      <c r="B21" s="236"/>
      <c r="C21" s="236"/>
      <c r="D21" s="237"/>
      <c r="E21" s="238"/>
      <c r="F21" s="238"/>
      <c r="G21" s="238"/>
      <c r="H21" s="239" t="s">
        <v>144</v>
      </c>
      <c r="I21" s="240">
        <f>I19+I20</f>
        <v>0</v>
      </c>
    </row>
    <row r="22" spans="1:9" ht="15.75" thickBot="1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ht="15">
      <c r="A23" s="242" t="s">
        <v>153</v>
      </c>
      <c r="B23" s="243"/>
      <c r="C23" s="244"/>
      <c r="D23" s="241"/>
      <c r="E23" s="241"/>
      <c r="F23" s="241"/>
      <c r="G23" s="241"/>
      <c r="H23" s="241"/>
      <c r="I23" s="241"/>
    </row>
    <row r="24" spans="1:9" ht="15">
      <c r="A24" s="245" t="s">
        <v>154</v>
      </c>
      <c r="B24" s="246" t="s">
        <v>155</v>
      </c>
      <c r="C24" s="247" t="s">
        <v>156</v>
      </c>
      <c r="D24" s="241"/>
      <c r="E24" s="241"/>
      <c r="F24" s="241"/>
      <c r="G24" s="241"/>
      <c r="H24" s="241"/>
      <c r="I24" s="241"/>
    </row>
    <row r="25" spans="1:9" ht="15">
      <c r="A25" s="245" t="s">
        <v>157</v>
      </c>
      <c r="B25" s="248">
        <v>134.87</v>
      </c>
      <c r="C25" s="249">
        <f>I11</f>
        <v>23.98</v>
      </c>
      <c r="D25" s="241"/>
      <c r="E25" s="241"/>
      <c r="F25" s="241"/>
      <c r="G25" s="241"/>
      <c r="H25" s="241"/>
      <c r="I25" s="241"/>
    </row>
    <row r="26" spans="1:9" ht="15">
      <c r="A26" s="245" t="s">
        <v>158</v>
      </c>
      <c r="B26" s="248"/>
      <c r="C26" s="249">
        <f>I14</f>
        <v>2028.6066666666666</v>
      </c>
      <c r="D26" s="241"/>
      <c r="E26" s="241"/>
      <c r="F26" s="241"/>
      <c r="G26" s="241"/>
      <c r="H26" s="241"/>
      <c r="I26" s="241"/>
    </row>
    <row r="27" spans="1:9" ht="15">
      <c r="A27" s="245" t="s">
        <v>159</v>
      </c>
      <c r="B27" s="248"/>
      <c r="C27" s="249">
        <f>I21</f>
        <v>0</v>
      </c>
      <c r="D27" s="241"/>
      <c r="E27" s="273"/>
      <c r="F27" s="241"/>
      <c r="G27" s="241"/>
      <c r="H27" s="241"/>
      <c r="I27" s="241"/>
    </row>
    <row r="28" spans="1:9" ht="15">
      <c r="A28" s="245" t="s">
        <v>160</v>
      </c>
      <c r="B28" s="248"/>
      <c r="C28" s="250">
        <f>I17</f>
        <v>97.25</v>
      </c>
      <c r="D28" s="241"/>
      <c r="E28" s="241"/>
      <c r="F28" s="241"/>
      <c r="G28" s="241"/>
      <c r="H28" s="241"/>
      <c r="I28" s="241"/>
    </row>
    <row r="29" spans="1:9" ht="15">
      <c r="A29" s="245" t="s">
        <v>161</v>
      </c>
      <c r="B29" s="248"/>
      <c r="C29" s="251">
        <v>1</v>
      </c>
      <c r="D29" s="241"/>
      <c r="E29" s="241"/>
      <c r="F29" s="241"/>
      <c r="G29" s="241"/>
      <c r="H29" s="241"/>
      <c r="I29" s="241"/>
    </row>
    <row r="30" spans="1:9" ht="15">
      <c r="A30" s="245" t="s">
        <v>162</v>
      </c>
      <c r="B30" s="248"/>
      <c r="C30" s="249">
        <f>C25+C28</f>
        <v>121.23</v>
      </c>
      <c r="D30" s="241"/>
      <c r="E30" s="241"/>
      <c r="F30" s="241"/>
      <c r="G30" s="241"/>
      <c r="H30" s="241"/>
      <c r="I30" s="241"/>
    </row>
    <row r="31" spans="1:9" ht="15">
      <c r="A31" s="252" t="s">
        <v>163</v>
      </c>
      <c r="B31" s="248"/>
      <c r="C31" s="249">
        <f>C25+(C28/C29)</f>
        <v>121.23</v>
      </c>
      <c r="D31" s="241"/>
      <c r="E31" s="241"/>
      <c r="F31" s="241"/>
      <c r="G31" s="241"/>
      <c r="H31" s="241"/>
      <c r="I31" s="241"/>
    </row>
    <row r="32" spans="1:9" ht="15">
      <c r="A32" s="245" t="s">
        <v>164</v>
      </c>
      <c r="B32" s="248"/>
      <c r="C32" s="249">
        <f>C25+C26+C27+C28</f>
        <v>2149.8366666666666</v>
      </c>
      <c r="D32" s="241"/>
      <c r="E32" s="241"/>
      <c r="F32" s="241"/>
      <c r="G32" s="241"/>
      <c r="H32" s="241"/>
      <c r="I32" s="241"/>
    </row>
    <row r="33" spans="1:9" ht="15">
      <c r="A33" s="253" t="s">
        <v>165</v>
      </c>
      <c r="B33" s="254">
        <v>27.64</v>
      </c>
      <c r="C33" s="255">
        <f>C32*0.2764</f>
        <v>594.2148546666666</v>
      </c>
      <c r="D33" s="241"/>
      <c r="E33" s="241"/>
      <c r="F33" s="241"/>
      <c r="G33" s="241"/>
      <c r="H33" s="241"/>
      <c r="I33" s="241"/>
    </row>
    <row r="34" spans="1:9" ht="15">
      <c r="A34" s="245" t="s">
        <v>166</v>
      </c>
      <c r="B34" s="248"/>
      <c r="C34" s="255">
        <f>C32*1.2764</f>
        <v>2744.0515213333333</v>
      </c>
      <c r="D34" s="241"/>
      <c r="E34" s="241"/>
      <c r="F34" s="241"/>
      <c r="G34" s="241"/>
      <c r="H34" s="241"/>
      <c r="I34" s="241"/>
    </row>
    <row r="35" spans="1:9" ht="15.75" thickBot="1">
      <c r="A35" s="256" t="s">
        <v>167</v>
      </c>
      <c r="B35" s="257"/>
      <c r="C35" s="266">
        <f>C34</f>
        <v>2744.0515213333333</v>
      </c>
      <c r="D35" s="241"/>
      <c r="E35" s="241"/>
      <c r="F35" s="241"/>
      <c r="G35" s="241"/>
      <c r="H35" s="241"/>
      <c r="I35" s="241"/>
    </row>
    <row r="36" spans="1:9" ht="15.75" thickBot="1">
      <c r="A36" s="584"/>
      <c r="B36" s="584"/>
      <c r="C36" s="584"/>
      <c r="D36" s="584"/>
      <c r="E36" s="584"/>
      <c r="F36" s="584"/>
      <c r="G36" s="584"/>
      <c r="H36" s="584"/>
      <c r="I36" s="584"/>
    </row>
    <row r="37" spans="1:9" ht="15">
      <c r="A37" s="585" t="s">
        <v>168</v>
      </c>
      <c r="B37" s="586"/>
      <c r="C37" s="586"/>
      <c r="D37" s="586"/>
      <c r="E37" s="586"/>
      <c r="F37" s="586"/>
      <c r="G37" s="586"/>
      <c r="H37" s="586"/>
      <c r="I37" s="587"/>
    </row>
    <row r="38" spans="1:9" ht="15.75" customHeight="1" thickBot="1">
      <c r="A38" s="588" t="str">
        <f>B2</f>
        <v>TABELA CUSTOS REFERENCIAIS IOPES OUTUBRO/2015 (LS=134,87 %; BDI=27,6%)</v>
      </c>
      <c r="B38" s="589"/>
      <c r="C38" s="589"/>
      <c r="D38" s="589"/>
      <c r="E38" s="589"/>
      <c r="F38" s="589"/>
      <c r="G38" s="589"/>
      <c r="H38" s="589"/>
      <c r="I38" s="590"/>
    </row>
  </sheetData>
  <sheetProtection/>
  <mergeCells count="22"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G6:G7"/>
    <mergeCell ref="H6:H7"/>
    <mergeCell ref="I6:I7"/>
    <mergeCell ref="L7:M7"/>
    <mergeCell ref="A8:I8"/>
    <mergeCell ref="L8:M8"/>
    <mergeCell ref="A12:I12"/>
    <mergeCell ref="A37:I37"/>
    <mergeCell ref="A38:I38"/>
    <mergeCell ref="A15:I15"/>
    <mergeCell ref="A18:I18"/>
    <mergeCell ref="A36:I36"/>
  </mergeCells>
  <hyperlinks>
    <hyperlink ref="O4" r:id="rId1" display="tel:(11)23310303"/>
    <hyperlink ref="O5" r:id="rId2" display="tel:(11)20876000"/>
    <hyperlink ref="O6" r:id="rId3" display="tel:(27)30624849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9">
      <selection activeCell="O11" sqref="O11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0.140625" style="0" customWidth="1"/>
    <col min="13" max="13" width="10.7109375" style="0" bestFit="1" customWidth="1"/>
    <col min="14" max="14" width="2.00390625" style="0" customWidth="1"/>
    <col min="16" max="16" width="7.28125" style="0" customWidth="1"/>
  </cols>
  <sheetData>
    <row r="1" spans="1:9" ht="21.75" thickBot="1">
      <c r="A1" s="553" t="s">
        <v>135</v>
      </c>
      <c r="B1" s="554"/>
      <c r="C1" s="554"/>
      <c r="D1" s="554"/>
      <c r="E1" s="554"/>
      <c r="F1" s="554"/>
      <c r="G1" s="554"/>
      <c r="H1" s="554"/>
      <c r="I1" s="555"/>
    </row>
    <row r="2" spans="1:9" ht="15" customHeight="1">
      <c r="A2" s="185" t="s">
        <v>136</v>
      </c>
      <c r="B2" s="556" t="str">
        <f>'[1]Plan1 - poste de aço'!B2:I2</f>
        <v>TABELA CUSTOS REFERENCIAIS IOPES OUTUBRO/2015 (LS=134,87 %; BDI=27,6%)</v>
      </c>
      <c r="C2" s="556"/>
      <c r="D2" s="556"/>
      <c r="E2" s="556"/>
      <c r="F2" s="556"/>
      <c r="G2" s="556"/>
      <c r="H2" s="556"/>
      <c r="I2" s="557"/>
    </row>
    <row r="3" spans="1:9" ht="15.75">
      <c r="A3" s="186" t="s">
        <v>14</v>
      </c>
      <c r="B3" s="558" t="s">
        <v>222</v>
      </c>
      <c r="C3" s="559"/>
      <c r="D3" s="559"/>
      <c r="E3" s="559"/>
      <c r="F3" s="559"/>
      <c r="G3" s="559"/>
      <c r="H3" s="559"/>
      <c r="I3" s="560"/>
    </row>
    <row r="4" spans="1:17" ht="30">
      <c r="A4" s="186" t="s">
        <v>13</v>
      </c>
      <c r="B4" s="561" t="s">
        <v>232</v>
      </c>
      <c r="C4" s="562"/>
      <c r="D4" s="562"/>
      <c r="E4" s="562"/>
      <c r="F4" s="562"/>
      <c r="G4" s="562"/>
      <c r="H4" s="562"/>
      <c r="I4" s="563"/>
      <c r="K4" s="267" t="s">
        <v>201</v>
      </c>
      <c r="L4" t="s">
        <v>205</v>
      </c>
      <c r="M4" s="268">
        <v>3346.41</v>
      </c>
      <c r="O4" s="269" t="s">
        <v>223</v>
      </c>
      <c r="Q4" t="s">
        <v>206</v>
      </c>
    </row>
    <row r="5" spans="1:17" ht="30.75" thickBot="1">
      <c r="A5" s="187" t="s">
        <v>137</v>
      </c>
      <c r="B5" s="564" t="s">
        <v>44</v>
      </c>
      <c r="C5" s="565"/>
      <c r="D5" s="565"/>
      <c r="E5" s="565"/>
      <c r="F5" s="565"/>
      <c r="G5" s="565"/>
      <c r="H5" s="565"/>
      <c r="I5" s="566"/>
      <c r="K5" s="267" t="s">
        <v>203</v>
      </c>
      <c r="L5" s="278" t="s">
        <v>234</v>
      </c>
      <c r="M5" s="268">
        <v>3196.08</v>
      </c>
      <c r="O5" s="269" t="s">
        <v>235</v>
      </c>
      <c r="Q5" t="s">
        <v>236</v>
      </c>
    </row>
    <row r="6" spans="1:17" ht="45">
      <c r="A6" s="567" t="s">
        <v>138</v>
      </c>
      <c r="B6" s="569" t="s">
        <v>139</v>
      </c>
      <c r="C6" s="569" t="s">
        <v>140</v>
      </c>
      <c r="D6" s="571"/>
      <c r="E6" s="572"/>
      <c r="F6" s="573" t="s">
        <v>141</v>
      </c>
      <c r="G6" s="573" t="s">
        <v>142</v>
      </c>
      <c r="H6" s="573" t="s">
        <v>143</v>
      </c>
      <c r="I6" s="575" t="s">
        <v>144</v>
      </c>
      <c r="K6" s="267" t="s">
        <v>204</v>
      </c>
      <c r="L6" s="267" t="s">
        <v>237</v>
      </c>
      <c r="M6" s="270">
        <v>3739.41</v>
      </c>
      <c r="O6" s="269" t="s">
        <v>238</v>
      </c>
      <c r="Q6" t="s">
        <v>236</v>
      </c>
    </row>
    <row r="7" spans="1:13" ht="15.75" thickBot="1">
      <c r="A7" s="568"/>
      <c r="B7" s="570"/>
      <c r="C7" s="570"/>
      <c r="D7" s="188" t="s">
        <v>145</v>
      </c>
      <c r="E7" s="188" t="s">
        <v>146</v>
      </c>
      <c r="F7" s="574"/>
      <c r="G7" s="574"/>
      <c r="H7" s="574"/>
      <c r="I7" s="576"/>
      <c r="K7" s="267" t="s">
        <v>207</v>
      </c>
      <c r="L7" s="577">
        <f>SUM(M4:M6)</f>
        <v>10281.9</v>
      </c>
      <c r="M7" s="577"/>
    </row>
    <row r="8" spans="1:13" ht="15.75" thickBot="1">
      <c r="A8" s="578" t="s">
        <v>147</v>
      </c>
      <c r="B8" s="579"/>
      <c r="C8" s="579"/>
      <c r="D8" s="579"/>
      <c r="E8" s="579"/>
      <c r="F8" s="579"/>
      <c r="G8" s="579"/>
      <c r="H8" s="579"/>
      <c r="I8" s="580"/>
      <c r="K8" s="267" t="s">
        <v>208</v>
      </c>
      <c r="L8" s="577">
        <f>L7/3</f>
        <v>3427.2999999999997</v>
      </c>
      <c r="M8" s="577"/>
    </row>
    <row r="9" spans="1:13" ht="15">
      <c r="A9" s="189" t="s">
        <v>148</v>
      </c>
      <c r="B9" s="190" t="s">
        <v>43</v>
      </c>
      <c r="C9" s="191">
        <v>10101</v>
      </c>
      <c r="D9" s="192">
        <v>1</v>
      </c>
      <c r="E9" s="193">
        <v>1</v>
      </c>
      <c r="F9" s="189">
        <v>4.67</v>
      </c>
      <c r="G9" s="193">
        <v>0</v>
      </c>
      <c r="H9" s="258">
        <v>10.97</v>
      </c>
      <c r="I9" s="195">
        <f>D9*H9</f>
        <v>10.97</v>
      </c>
      <c r="K9" s="267"/>
      <c r="L9" s="403"/>
      <c r="M9" s="403"/>
    </row>
    <row r="10" spans="1:9" ht="15">
      <c r="A10" s="196" t="s">
        <v>149</v>
      </c>
      <c r="B10" s="190" t="s">
        <v>43</v>
      </c>
      <c r="C10" s="191">
        <v>10115</v>
      </c>
      <c r="D10" s="192">
        <v>1</v>
      </c>
      <c r="E10" s="193">
        <v>1</v>
      </c>
      <c r="F10" s="189">
        <v>5.54</v>
      </c>
      <c r="G10" s="193">
        <v>0</v>
      </c>
      <c r="H10" s="193">
        <v>13.01</v>
      </c>
      <c r="I10" s="195">
        <f>D10*H10</f>
        <v>13.01</v>
      </c>
    </row>
    <row r="11" spans="1:9" ht="15.75" thickBot="1">
      <c r="A11" s="275"/>
      <c r="B11" s="198"/>
      <c r="C11" s="199"/>
      <c r="D11" s="198"/>
      <c r="E11" s="200"/>
      <c r="F11" s="201"/>
      <c r="G11" s="200"/>
      <c r="H11" s="202" t="s">
        <v>144</v>
      </c>
      <c r="I11" s="203">
        <f>I9+I10</f>
        <v>23.98</v>
      </c>
    </row>
    <row r="12" spans="1:9" ht="15.75" thickBot="1">
      <c r="A12" s="578" t="s">
        <v>150</v>
      </c>
      <c r="B12" s="579"/>
      <c r="C12" s="579"/>
      <c r="D12" s="579"/>
      <c r="E12" s="579"/>
      <c r="F12" s="579"/>
      <c r="G12" s="579"/>
      <c r="H12" s="579"/>
      <c r="I12" s="580"/>
    </row>
    <row r="13" spans="1:9" ht="178.5">
      <c r="A13" s="418" t="s">
        <v>233</v>
      </c>
      <c r="B13" s="204" t="s">
        <v>178</v>
      </c>
      <c r="C13" s="277" t="s">
        <v>180</v>
      </c>
      <c r="D13" s="259">
        <v>1</v>
      </c>
      <c r="E13" s="260">
        <v>1</v>
      </c>
      <c r="F13" s="261">
        <v>0</v>
      </c>
      <c r="G13" s="260">
        <v>0</v>
      </c>
      <c r="H13" s="261">
        <f>L8</f>
        <v>3427.2999999999997</v>
      </c>
      <c r="I13" s="261">
        <f>D13*H13</f>
        <v>3427.2999999999997</v>
      </c>
    </row>
    <row r="14" spans="1:9" ht="18" customHeight="1">
      <c r="A14" s="415"/>
      <c r="B14" s="416"/>
      <c r="C14" s="417"/>
      <c r="D14" s="210"/>
      <c r="E14" s="193"/>
      <c r="F14" s="194"/>
      <c r="G14" s="193"/>
      <c r="H14" s="211" t="s">
        <v>144</v>
      </c>
      <c r="I14" s="212">
        <f>I13</f>
        <v>3427.2999999999997</v>
      </c>
    </row>
    <row r="15" spans="1:9" ht="15.75" thickBot="1">
      <c r="A15" s="581" t="s">
        <v>151</v>
      </c>
      <c r="B15" s="582"/>
      <c r="C15" s="582"/>
      <c r="D15" s="582"/>
      <c r="E15" s="582"/>
      <c r="F15" s="582"/>
      <c r="G15" s="582"/>
      <c r="H15" s="582"/>
      <c r="I15" s="583"/>
    </row>
    <row r="16" spans="1:9" ht="26.25" thickBot="1">
      <c r="A16" s="213" t="s">
        <v>68</v>
      </c>
      <c r="B16" s="214" t="s">
        <v>43</v>
      </c>
      <c r="C16" s="215">
        <v>80170</v>
      </c>
      <c r="D16" s="216">
        <v>1</v>
      </c>
      <c r="E16" s="217">
        <v>1</v>
      </c>
      <c r="F16" s="218">
        <v>97.25</v>
      </c>
      <c r="G16" s="217">
        <v>9.63</v>
      </c>
      <c r="H16" s="218">
        <f>F16</f>
        <v>97.25</v>
      </c>
      <c r="I16" s="219">
        <f>D16*H16</f>
        <v>97.25</v>
      </c>
    </row>
    <row r="17" spans="1:9" ht="15.75" thickBot="1">
      <c r="A17" s="220"/>
      <c r="B17" s="221"/>
      <c r="C17" s="221"/>
      <c r="D17" s="222" t="s">
        <v>179</v>
      </c>
      <c r="E17" s="223"/>
      <c r="F17" s="223"/>
      <c r="G17" s="223"/>
      <c r="H17" s="224" t="s">
        <v>144</v>
      </c>
      <c r="I17" s="225">
        <f>I16</f>
        <v>97.25</v>
      </c>
    </row>
    <row r="18" spans="1:9" ht="15.75" thickBot="1">
      <c r="A18" s="578" t="s">
        <v>152</v>
      </c>
      <c r="B18" s="579"/>
      <c r="C18" s="579"/>
      <c r="D18" s="579"/>
      <c r="E18" s="579"/>
      <c r="F18" s="579"/>
      <c r="G18" s="579"/>
      <c r="H18" s="579"/>
      <c r="I18" s="580"/>
    </row>
    <row r="19" spans="1:9" ht="15">
      <c r="A19" s="226"/>
      <c r="B19" s="227"/>
      <c r="C19" s="205"/>
      <c r="D19" s="228"/>
      <c r="E19" s="229"/>
      <c r="F19" s="230"/>
      <c r="G19" s="229">
        <v>0</v>
      </c>
      <c r="H19" s="230"/>
      <c r="I19" s="231">
        <f>D19*F19</f>
        <v>0</v>
      </c>
    </row>
    <row r="20" spans="1:9" ht="15">
      <c r="A20" s="232"/>
      <c r="B20" s="190"/>
      <c r="C20" s="233"/>
      <c r="D20" s="206"/>
      <c r="E20" s="197"/>
      <c r="F20" s="192"/>
      <c r="G20" s="197"/>
      <c r="H20" s="192"/>
      <c r="I20" s="234">
        <f>D20*F20</f>
        <v>0</v>
      </c>
    </row>
    <row r="21" spans="1:9" ht="15.75" thickBot="1">
      <c r="A21" s="235"/>
      <c r="B21" s="236"/>
      <c r="C21" s="236"/>
      <c r="D21" s="237"/>
      <c r="E21" s="238"/>
      <c r="F21" s="238"/>
      <c r="G21" s="238"/>
      <c r="H21" s="239" t="s">
        <v>144</v>
      </c>
      <c r="I21" s="240">
        <f>I19+I20</f>
        <v>0</v>
      </c>
    </row>
    <row r="22" spans="1:9" ht="15.75" thickBot="1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ht="15">
      <c r="A23" s="242" t="s">
        <v>153</v>
      </c>
      <c r="B23" s="243"/>
      <c r="C23" s="244"/>
      <c r="D23" s="241"/>
      <c r="E23" s="241"/>
      <c r="F23" s="241"/>
      <c r="G23" s="241"/>
      <c r="H23" s="241"/>
      <c r="I23" s="241"/>
    </row>
    <row r="24" spans="1:9" ht="15">
      <c r="A24" s="245" t="s">
        <v>154</v>
      </c>
      <c r="B24" s="246" t="s">
        <v>155</v>
      </c>
      <c r="C24" s="247" t="s">
        <v>156</v>
      </c>
      <c r="D24" s="241"/>
      <c r="E24" s="241"/>
      <c r="F24" s="241"/>
      <c r="G24" s="241"/>
      <c r="H24" s="241"/>
      <c r="I24" s="241"/>
    </row>
    <row r="25" spans="1:9" ht="15">
      <c r="A25" s="245" t="s">
        <v>157</v>
      </c>
      <c r="B25" s="248">
        <v>134.87</v>
      </c>
      <c r="C25" s="249">
        <f>I11</f>
        <v>23.98</v>
      </c>
      <c r="D25" s="241"/>
      <c r="E25" s="241"/>
      <c r="F25" s="241"/>
      <c r="G25" s="241"/>
      <c r="H25" s="241"/>
      <c r="I25" s="241"/>
    </row>
    <row r="26" spans="1:9" ht="15">
      <c r="A26" s="245" t="s">
        <v>158</v>
      </c>
      <c r="B26" s="248"/>
      <c r="C26" s="249">
        <f>I14</f>
        <v>3427.2999999999997</v>
      </c>
      <c r="D26" s="241"/>
      <c r="E26" s="241"/>
      <c r="F26" s="241"/>
      <c r="G26" s="241"/>
      <c r="H26" s="241"/>
      <c r="I26" s="241"/>
    </row>
    <row r="27" spans="1:9" ht="15">
      <c r="A27" s="245" t="s">
        <v>159</v>
      </c>
      <c r="B27" s="248"/>
      <c r="C27" s="249">
        <f>I21</f>
        <v>0</v>
      </c>
      <c r="D27" s="241"/>
      <c r="E27" s="273"/>
      <c r="F27" s="241"/>
      <c r="G27" s="241"/>
      <c r="H27" s="241"/>
      <c r="I27" s="241"/>
    </row>
    <row r="28" spans="1:9" ht="15">
      <c r="A28" s="245" t="s">
        <v>160</v>
      </c>
      <c r="B28" s="248"/>
      <c r="C28" s="250">
        <f>I17</f>
        <v>97.25</v>
      </c>
      <c r="D28" s="241"/>
      <c r="E28" s="241"/>
      <c r="F28" s="241"/>
      <c r="G28" s="241"/>
      <c r="H28" s="241"/>
      <c r="I28" s="241"/>
    </row>
    <row r="29" spans="1:9" ht="15">
      <c r="A29" s="245" t="s">
        <v>161</v>
      </c>
      <c r="B29" s="248"/>
      <c r="C29" s="251">
        <v>1</v>
      </c>
      <c r="D29" s="241"/>
      <c r="E29" s="241"/>
      <c r="F29" s="241"/>
      <c r="G29" s="241"/>
      <c r="H29" s="241"/>
      <c r="I29" s="241"/>
    </row>
    <row r="30" spans="1:9" ht="15">
      <c r="A30" s="245" t="s">
        <v>162</v>
      </c>
      <c r="B30" s="248"/>
      <c r="C30" s="249">
        <f>C25+C28</f>
        <v>121.23</v>
      </c>
      <c r="D30" s="241"/>
      <c r="E30" s="241"/>
      <c r="F30" s="241"/>
      <c r="G30" s="241"/>
      <c r="H30" s="241"/>
      <c r="I30" s="241"/>
    </row>
    <row r="31" spans="1:9" ht="15">
      <c r="A31" s="252" t="s">
        <v>163</v>
      </c>
      <c r="B31" s="248"/>
      <c r="C31" s="249">
        <f>C25+(C28/C29)</f>
        <v>121.23</v>
      </c>
      <c r="D31" s="241"/>
      <c r="E31" s="241"/>
      <c r="F31" s="241"/>
      <c r="G31" s="241"/>
      <c r="H31" s="241"/>
      <c r="I31" s="241"/>
    </row>
    <row r="32" spans="1:9" ht="15">
      <c r="A32" s="245" t="s">
        <v>164</v>
      </c>
      <c r="B32" s="248"/>
      <c r="C32" s="249">
        <f>C25+C26+C27+C28</f>
        <v>3548.5299999999997</v>
      </c>
      <c r="D32" s="241"/>
      <c r="E32" s="241"/>
      <c r="F32" s="241"/>
      <c r="G32" s="241"/>
      <c r="H32" s="241"/>
      <c r="I32" s="241"/>
    </row>
    <row r="33" spans="1:9" ht="15">
      <c r="A33" s="253" t="s">
        <v>165</v>
      </c>
      <c r="B33" s="254">
        <v>27.64</v>
      </c>
      <c r="C33" s="255">
        <f>C32*0.2764</f>
        <v>980.8136919999998</v>
      </c>
      <c r="D33" s="241"/>
      <c r="E33" s="241"/>
      <c r="F33" s="241"/>
      <c r="G33" s="241"/>
      <c r="H33" s="241"/>
      <c r="I33" s="241"/>
    </row>
    <row r="34" spans="1:9" ht="15">
      <c r="A34" s="245" t="s">
        <v>166</v>
      </c>
      <c r="B34" s="248"/>
      <c r="C34" s="255">
        <f>C32*1.2764</f>
        <v>4529.3436919999995</v>
      </c>
      <c r="D34" s="241"/>
      <c r="E34" s="241"/>
      <c r="F34" s="241"/>
      <c r="G34" s="241"/>
      <c r="H34" s="241"/>
      <c r="I34" s="241"/>
    </row>
    <row r="35" spans="1:9" ht="15.75" thickBot="1">
      <c r="A35" s="256" t="s">
        <v>167</v>
      </c>
      <c r="B35" s="257"/>
      <c r="C35" s="266">
        <f>C34</f>
        <v>4529.3436919999995</v>
      </c>
      <c r="D35" s="241"/>
      <c r="E35" s="241"/>
      <c r="F35" s="241"/>
      <c r="G35" s="241"/>
      <c r="H35" s="241"/>
      <c r="I35" s="241"/>
    </row>
    <row r="36" spans="1:9" ht="15.75" thickBot="1">
      <c r="A36" s="584"/>
      <c r="B36" s="584"/>
      <c r="C36" s="584"/>
      <c r="D36" s="584"/>
      <c r="E36" s="584"/>
      <c r="F36" s="584"/>
      <c r="G36" s="584"/>
      <c r="H36" s="584"/>
      <c r="I36" s="584"/>
    </row>
    <row r="37" spans="1:9" ht="15">
      <c r="A37" s="585" t="s">
        <v>168</v>
      </c>
      <c r="B37" s="586"/>
      <c r="C37" s="586"/>
      <c r="D37" s="586"/>
      <c r="E37" s="586"/>
      <c r="F37" s="586"/>
      <c r="G37" s="586"/>
      <c r="H37" s="586"/>
      <c r="I37" s="587"/>
    </row>
    <row r="38" spans="1:9" ht="15.75" customHeight="1" thickBot="1">
      <c r="A38" s="588" t="str">
        <f>B2</f>
        <v>TABELA CUSTOS REFERENCIAIS IOPES OUTUBRO/2015 (LS=134,87 %; BDI=27,6%)</v>
      </c>
      <c r="B38" s="589"/>
      <c r="C38" s="589"/>
      <c r="D38" s="589"/>
      <c r="E38" s="589"/>
      <c r="F38" s="589"/>
      <c r="G38" s="589"/>
      <c r="H38" s="589"/>
      <c r="I38" s="590"/>
    </row>
  </sheetData>
  <sheetProtection/>
  <mergeCells count="22"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G6:G7"/>
    <mergeCell ref="H6:H7"/>
    <mergeCell ref="I6:I7"/>
    <mergeCell ref="L7:M7"/>
    <mergeCell ref="A8:I8"/>
    <mergeCell ref="L8:M8"/>
    <mergeCell ref="A12:I12"/>
    <mergeCell ref="A37:I37"/>
    <mergeCell ref="A38:I38"/>
    <mergeCell ref="A15:I15"/>
    <mergeCell ref="A18:I18"/>
    <mergeCell ref="A36:I36"/>
  </mergeCells>
  <hyperlinks>
    <hyperlink ref="O4" r:id="rId1" display="tel:(11)23310303"/>
    <hyperlink ref="O5" r:id="rId2" display="tel:(11)29472066"/>
    <hyperlink ref="O6" r:id="rId3" display="tel:(11)26068534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Sec. Obras</dc:creator>
  <cp:keywords/>
  <dc:description/>
  <cp:lastModifiedBy>Usuário</cp:lastModifiedBy>
  <cp:lastPrinted>2015-12-22T17:35:48Z</cp:lastPrinted>
  <dcterms:created xsi:type="dcterms:W3CDTF">2014-06-27T11:46:41Z</dcterms:created>
  <dcterms:modified xsi:type="dcterms:W3CDTF">2015-12-22T17:41:57Z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