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476" windowWidth="10050" windowHeight="10050" tabRatio="750" activeTab="0"/>
  </bookViews>
  <sheets>
    <sheet name="CANTEIRO TRECHO 02" sheetId="1" r:id="rId1"/>
  </sheets>
  <definedNames>
    <definedName name="_xlnm.Print_Area" localSheetId="0">'CANTEIRO TRECHO 02'!$A$1:$H$383</definedName>
  </definedNames>
  <calcPr fullCalcOnLoad="1"/>
</workbook>
</file>

<file path=xl/sharedStrings.xml><?xml version="1.0" encoding="utf-8"?>
<sst xmlns="http://schemas.openxmlformats.org/spreadsheetml/2006/main" count="488" uniqueCount="117">
  <si>
    <t>SERVIÇO:</t>
  </si>
  <si>
    <t>DMT</t>
  </si>
  <si>
    <t>EQUIPAMENTO</t>
  </si>
  <si>
    <t>QUANT.</t>
  </si>
  <si>
    <t xml:space="preserve">    UTILIZAÇÃO</t>
  </si>
  <si>
    <t xml:space="preserve"> CUSTO OPERACIONAL</t>
  </si>
  <si>
    <t>CUSTO</t>
  </si>
  <si>
    <t>PROD.</t>
  </si>
  <si>
    <t>IMPROD.</t>
  </si>
  <si>
    <t>PRODUTIVO</t>
  </si>
  <si>
    <t>IMPRODUTIVO</t>
  </si>
  <si>
    <t>HORÁRIO</t>
  </si>
  <si>
    <t xml:space="preserve">MAO-DE-OBRA SUPLEMENTAR </t>
  </si>
  <si>
    <t>K ou R</t>
  </si>
  <si>
    <t>SALÁRIO BASE</t>
  </si>
  <si>
    <t xml:space="preserve">CUSTO </t>
  </si>
  <si>
    <t>MATERIAIS</t>
  </si>
  <si>
    <t>UNIDADE</t>
  </si>
  <si>
    <t>CONSUMO</t>
  </si>
  <si>
    <t>UNITÁRIO</t>
  </si>
  <si>
    <t>TRANSPORTE</t>
  </si>
  <si>
    <t>(T)</t>
  </si>
  <si>
    <t>(P)</t>
  </si>
  <si>
    <t xml:space="preserve">  (TOT)</t>
  </si>
  <si>
    <t xml:space="preserve"> TOTAL (F)</t>
  </si>
  <si>
    <t>CUSTO UNITÁRIO TOTAL:</t>
  </si>
  <si>
    <t>OBSERVAÇÕES</t>
  </si>
  <si>
    <t>CÓDIGO</t>
  </si>
  <si>
    <t>CUSTO UNITÁRIO DER ES</t>
  </si>
  <si>
    <t>UNIDADE: m</t>
  </si>
  <si>
    <t>Quadro de Custos Unitários de Serviços</t>
  </si>
  <si>
    <t>PE-QD 23</t>
  </si>
  <si>
    <t>CÓDIGO SERVIÇO: 40360</t>
  </si>
  <si>
    <t>CÓDIGO SERVIÇO: 40901</t>
  </si>
  <si>
    <t>UNIDADE: m3</t>
  </si>
  <si>
    <t>TOTAL (A)</t>
  </si>
  <si>
    <t xml:space="preserve">    TOTAL (B)</t>
  </si>
  <si>
    <t>ITENS DE INCIDENCIA</t>
  </si>
  <si>
    <t>%</t>
  </si>
  <si>
    <t>M.O.</t>
  </si>
  <si>
    <t>Equip.</t>
  </si>
  <si>
    <t>Mat.</t>
  </si>
  <si>
    <t>custo</t>
  </si>
  <si>
    <t>Ferramentas manuais</t>
  </si>
  <si>
    <t>x</t>
  </si>
  <si>
    <t xml:space="preserve">    TOTAL (C)</t>
  </si>
  <si>
    <t>PRODUÇÃO DA EQUIPE (D)</t>
  </si>
  <si>
    <t xml:space="preserve">     CUSTO HORÁRIO TOTAL (A+B+C)</t>
  </si>
  <si>
    <t>CUSTO UNITÁRIO DE EXECUÇÃO                                                     [ (A)+(B) +(C) ] / (D) = (E)</t>
  </si>
  <si>
    <t>SERVIÇOS</t>
  </si>
  <si>
    <t xml:space="preserve"> TOTAL (G)</t>
  </si>
  <si>
    <t>TOTAL (H)</t>
  </si>
  <si>
    <t>CUSTO DIRETO TOTAL (E)+(F)+(G)+(H)</t>
  </si>
  <si>
    <t>UNIDADE:  m3</t>
  </si>
  <si>
    <t>Cerca de arame liso 4 fios com mourões cada 2,0 m, esticadores de madeira, a cada 20,0 m, inclusive transporte de mourão e arame liso</t>
  </si>
  <si>
    <t>Transp. de Mourao p/ cerca</t>
  </si>
  <si>
    <t xml:space="preserve"> (2,50m-D=0,20m)m.bran (estic.)</t>
  </si>
  <si>
    <t xml:space="preserve">Transp. de Mourao p/ cerca </t>
  </si>
  <si>
    <t>(2,20m - D=0,10m)m.branca</t>
  </si>
  <si>
    <t>UNIDADE: m2</t>
  </si>
  <si>
    <t xml:space="preserve">Transp. de Brita graduada </t>
  </si>
  <si>
    <t>Calçada de concreto</t>
  </si>
  <si>
    <t>CÓDIGO SERVIÇO: 40911</t>
  </si>
  <si>
    <t>Concreto estrutural fck = 20,0 Mpa</t>
  </si>
  <si>
    <t xml:space="preserve">Transp. de Areia grossa jazida </t>
  </si>
  <si>
    <t>c/ carreg. Mecanico</t>
  </si>
  <si>
    <t>Transp. de Pedra britada p/ concreto</t>
  </si>
  <si>
    <t>Formas planas de madeira com 04 (quatro) reaproveitamentos, inclusive transporte das madeiras</t>
  </si>
  <si>
    <t>CÓDIGO SERVIÇO: 40313</t>
  </si>
  <si>
    <t xml:space="preserve">Transp. de Tábuas de 2,5 cm  </t>
  </si>
  <si>
    <t xml:space="preserve">Transp. de Sarrafo 10 X 2,5 cm   </t>
  </si>
  <si>
    <t>Transp. de Pó de pedra</t>
  </si>
  <si>
    <t xml:space="preserve"> (incl. 0% IUM) s/ frete </t>
  </si>
  <si>
    <t xml:space="preserve">Transp. de Arame ovalado liso </t>
  </si>
  <si>
    <t>(cerca) 45 kg-1000 m</t>
  </si>
  <si>
    <t>Transp. de Caibros 8 X 8 cm</t>
  </si>
  <si>
    <t xml:space="preserve"> (pontalete)   </t>
  </si>
  <si>
    <t>SEGMENTO :</t>
  </si>
  <si>
    <t>RODOVIA : 02</t>
  </si>
  <si>
    <t>EXTENSÃO  : 6,30Km</t>
  </si>
  <si>
    <t>Brita 0, fornecimento e espalhamento</t>
  </si>
  <si>
    <t xml:space="preserve">Trator de esteiras ref. Caterpillar </t>
  </si>
  <si>
    <t>cm lâmina modelo D6N</t>
  </si>
  <si>
    <t>Servente</t>
  </si>
  <si>
    <t>Encarregado de terraplenagem</t>
  </si>
  <si>
    <t xml:space="preserve">M3 </t>
  </si>
  <si>
    <t xml:space="preserve">Brita 0 (incl. 0% IUM) s/ frete </t>
  </si>
  <si>
    <t xml:space="preserve">CÓDIGO SERVIÇO: </t>
  </si>
  <si>
    <t>TRECHO : Estrada Cancela - Leonel -  ES -162</t>
  </si>
  <si>
    <t>PROJETO EXECUTIVO PARA IMPLANTAÇÃO</t>
  </si>
  <si>
    <t>Transp. de Cimento</t>
  </si>
  <si>
    <t>Manutenção do canteiro</t>
  </si>
  <si>
    <t>UNIDADE: mês</t>
  </si>
  <si>
    <t>CÓDIGO SERVIÇO:</t>
  </si>
  <si>
    <t xml:space="preserve"> TOTAL (A)</t>
  </si>
  <si>
    <t>Pedreiro</t>
  </si>
  <si>
    <t>Carpinteiro</t>
  </si>
  <si>
    <t>Eletricista</t>
  </si>
  <si>
    <t>Encanador</t>
  </si>
  <si>
    <t>Adicional mão de obra (20,51%MO)</t>
  </si>
  <si>
    <t xml:space="preserve"> TOTAL (B)</t>
  </si>
  <si>
    <t>PRODUÇÃO DA EQUIPE (C)</t>
  </si>
  <si>
    <t xml:space="preserve">            CUSTO HORÁRIO TOTAL (A+B)</t>
  </si>
  <si>
    <t>CUSTO UNITÁRIO DE EXECUÇÃO                                                          [ (A)+(B) ] / (C) = (D)</t>
  </si>
  <si>
    <t xml:space="preserve"> TOTAL (E)</t>
  </si>
  <si>
    <t>CUSTO DIRETO TOTAL: (D) + (E) + (F)</t>
  </si>
  <si>
    <t xml:space="preserve">LUCRO E DESPESAS INDIRETAS: </t>
  </si>
  <si>
    <t>DATA BASE: OUTUBRO/2014</t>
  </si>
  <si>
    <t>BDI:26,05%</t>
  </si>
  <si>
    <t>y =  0,502XP+0,523XR+2,095</t>
  </si>
  <si>
    <t>(1) y =  0,464XP+0,483XR</t>
  </si>
  <si>
    <t>(2) y = 0,464XP+0,483XR</t>
  </si>
  <si>
    <t>(3) Y = 0,464XP+0,483XR</t>
  </si>
  <si>
    <t>(1) y = 0,502XP+0,523XR+2,095</t>
  </si>
  <si>
    <t>(3) y =  0,502XP+0,523XR+2,095</t>
  </si>
  <si>
    <t>(1) y = 0,464XP+0,483XR</t>
  </si>
  <si>
    <t>(3) y = 0,464XP+0,483XR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</si>
</sst>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\ #,##0_);\(&quot;CR$&quot;\ #,##0\)"/>
    <numFmt numFmtId="179" formatCode="&quot;CR$&quot;\ #,##0_);[Red]\(&quot;CR$&quot;\ #,##0\)"/>
    <numFmt numFmtId="180" formatCode="&quot;CR$&quot;\ #,##0.00_);\(&quot;CR$&quot;\ #,##0.00\)"/>
    <numFmt numFmtId="181" formatCode="&quot;CR$&quot;\ #,##0.00_);[Red]\(&quot;CR$&quot;\ #,##0.00\)"/>
    <numFmt numFmtId="182" formatCode="_(&quot;CR$&quot;\ * #,##0_);_(&quot;CR$&quot;\ * \(#,##0\);_(&quot;CR$&quot;\ * &quot;-&quot;_);_(@_)"/>
    <numFmt numFmtId="183" formatCode="_(&quot;CR$&quot;\ * #,##0.00_);_(&quot;CR$&quot;\ * \(#,##0.00\);_(&quot;CR$&quot;\ * &quot;-&quot;??_);_(@_)"/>
    <numFmt numFmtId="184" formatCode="General_)"/>
    <numFmt numFmtId="185" formatCode="0.00_)"/>
    <numFmt numFmtId="186" formatCode="0.0000_)"/>
    <numFmt numFmtId="187" formatCode="##,##0"/>
    <numFmt numFmtId="188" formatCode="##,##0.0"/>
    <numFmt numFmtId="189" formatCode="##,##0.00"/>
    <numFmt numFmtId="190" formatCode="##,##0.000"/>
    <numFmt numFmtId="191" formatCode="##,##0.0000"/>
    <numFmt numFmtId="192" formatCode="0.000"/>
    <numFmt numFmtId="193" formatCode="0.0000"/>
    <numFmt numFmtId="194" formatCode="0.00000"/>
    <numFmt numFmtId="195" formatCode="0.0"/>
    <numFmt numFmtId="196" formatCode="#,##0.000"/>
    <numFmt numFmtId="197" formatCode="#,##0.0000"/>
    <numFmt numFmtId="198" formatCode="#,##0.000_);\(#,##0.000\)"/>
    <numFmt numFmtId="199" formatCode="0.000_)"/>
    <numFmt numFmtId="200" formatCode="#,##0.00_ ;\-#,##0.00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Futura Lt BT"/>
      <family val="2"/>
    </font>
    <font>
      <sz val="8"/>
      <name val="Courier"/>
      <family val="3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/>
      <top/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10" xfId="49" applyFont="1" applyFill="1" applyBorder="1">
      <alignment/>
      <protection/>
    </xf>
    <xf numFmtId="0" fontId="7" fillId="0" borderId="10" xfId="49" applyFont="1" applyFill="1" applyBorder="1" applyAlignment="1">
      <alignment horizontal="left" wrapText="1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0" xfId="49" applyFont="1" applyFill="1">
      <alignment/>
      <protection/>
    </xf>
    <xf numFmtId="0" fontId="7" fillId="0" borderId="0" xfId="49" applyFont="1" applyFill="1" applyBorder="1" applyAlignment="1" applyProtection="1">
      <alignment horizontal="left"/>
      <protection/>
    </xf>
    <xf numFmtId="0" fontId="7" fillId="0" borderId="14" xfId="49" applyFont="1" applyFill="1" applyBorder="1" applyAlignment="1" applyProtection="1">
      <alignment horizontal="centerContinuous"/>
      <protection/>
    </xf>
    <xf numFmtId="0" fontId="7" fillId="0" borderId="15" xfId="49" applyFont="1" applyFill="1" applyBorder="1" applyAlignment="1">
      <alignment horizontal="centerContinuous"/>
      <protection/>
    </xf>
    <xf numFmtId="0" fontId="7" fillId="0" borderId="16" xfId="49" applyFont="1" applyFill="1" applyBorder="1" applyAlignment="1" applyProtection="1">
      <alignment horizontal="centerContinuous"/>
      <protection/>
    </xf>
    <xf numFmtId="0" fontId="7" fillId="0" borderId="12" xfId="49" applyFont="1" applyFill="1" applyBorder="1" applyAlignment="1" applyProtection="1">
      <alignment horizontal="center"/>
      <protection/>
    </xf>
    <xf numFmtId="0" fontId="7" fillId="0" borderId="17" xfId="49" applyFont="1" applyFill="1" applyBorder="1" applyAlignment="1" applyProtection="1">
      <alignment horizontal="center"/>
      <protection/>
    </xf>
    <xf numFmtId="0" fontId="7" fillId="0" borderId="17" xfId="49" applyFont="1" applyFill="1" applyBorder="1" applyAlignment="1" applyProtection="1">
      <alignment horizontal="left"/>
      <protection/>
    </xf>
    <xf numFmtId="185" fontId="7" fillId="0" borderId="10" xfId="49" applyNumberFormat="1" applyFont="1" applyFill="1" applyBorder="1" applyProtection="1">
      <alignment/>
      <protection/>
    </xf>
    <xf numFmtId="0" fontId="7" fillId="0" borderId="13" xfId="49" applyFont="1" applyFill="1" applyBorder="1">
      <alignment/>
      <protection/>
    </xf>
    <xf numFmtId="193" fontId="7" fillId="0" borderId="13" xfId="49" applyNumberFormat="1" applyFont="1" applyFill="1" applyBorder="1" applyProtection="1">
      <alignment/>
      <protection/>
    </xf>
    <xf numFmtId="185" fontId="7" fillId="0" borderId="13" xfId="49" applyNumberFormat="1" applyFont="1" applyFill="1" applyBorder="1" applyProtection="1">
      <alignment/>
      <protection/>
    </xf>
    <xf numFmtId="0" fontId="7" fillId="0" borderId="18" xfId="49" applyFont="1" applyFill="1" applyBorder="1">
      <alignment/>
      <protection/>
    </xf>
    <xf numFmtId="0" fontId="7" fillId="0" borderId="18" xfId="49" applyFont="1" applyFill="1" applyBorder="1" applyAlignment="1">
      <alignment horizontal="left" wrapText="1"/>
      <protection/>
    </xf>
    <xf numFmtId="0" fontId="7" fillId="0" borderId="11" xfId="49" applyFont="1" applyFill="1" applyBorder="1">
      <alignment/>
      <protection/>
    </xf>
    <xf numFmtId="0" fontId="7" fillId="0" borderId="0" xfId="49" applyFont="1" applyFill="1" applyBorder="1">
      <alignment/>
      <protection/>
    </xf>
    <xf numFmtId="185" fontId="7" fillId="0" borderId="0" xfId="49" applyNumberFormat="1" applyFont="1" applyFill="1" applyBorder="1" applyProtection="1">
      <alignment/>
      <protection/>
    </xf>
    <xf numFmtId="0" fontId="7" fillId="0" borderId="19" xfId="49" applyFont="1" applyFill="1" applyBorder="1">
      <alignment/>
      <protection/>
    </xf>
    <xf numFmtId="185" fontId="7" fillId="0" borderId="20" xfId="49" applyNumberFormat="1" applyFont="1" applyFill="1" applyBorder="1" applyProtection="1">
      <alignment/>
      <protection/>
    </xf>
    <xf numFmtId="185" fontId="7" fillId="0" borderId="20" xfId="49" applyNumberFormat="1" applyFont="1" applyFill="1" applyBorder="1" applyAlignment="1" applyProtection="1">
      <alignment horizontal="center"/>
      <protection/>
    </xf>
    <xf numFmtId="0" fontId="6" fillId="0" borderId="0" xfId="49" applyFont="1" applyFill="1" applyBorder="1" applyAlignment="1" applyProtection="1">
      <alignment vertical="center"/>
      <protection/>
    </xf>
    <xf numFmtId="185" fontId="7" fillId="0" borderId="13" xfId="49" applyNumberFormat="1" applyFont="1" applyFill="1" applyBorder="1" applyAlignment="1" applyProtection="1">
      <alignment horizontal="center"/>
      <protection/>
    </xf>
    <xf numFmtId="191" fontId="7" fillId="0" borderId="13" xfId="49" applyNumberFormat="1" applyFont="1" applyFill="1" applyBorder="1" applyProtection="1">
      <alignment/>
      <protection/>
    </xf>
    <xf numFmtId="0" fontId="7" fillId="0" borderId="21" xfId="49" applyFont="1" applyFill="1" applyBorder="1">
      <alignment/>
      <protection/>
    </xf>
    <xf numFmtId="0" fontId="7" fillId="0" borderId="11" xfId="49" applyFont="1" applyFill="1" applyBorder="1" applyAlignment="1" applyProtection="1">
      <alignment wrapText="1"/>
      <protection/>
    </xf>
    <xf numFmtId="0" fontId="7" fillId="0" borderId="12" xfId="49" applyFont="1" applyFill="1" applyBorder="1" applyAlignment="1" applyProtection="1">
      <alignment wrapText="1"/>
      <protection/>
    </xf>
    <xf numFmtId="186" fontId="7" fillId="0" borderId="20" xfId="49" applyNumberFormat="1" applyFont="1" applyFill="1" applyBorder="1" applyProtection="1">
      <alignment/>
      <protection/>
    </xf>
    <xf numFmtId="0" fontId="7" fillId="0" borderId="0" xfId="49" applyFont="1" applyFill="1" applyBorder="1" applyAlignment="1" applyProtection="1">
      <alignment wrapText="1"/>
      <protection/>
    </xf>
    <xf numFmtId="0" fontId="7" fillId="0" borderId="13" xfId="49" applyFont="1" applyFill="1" applyBorder="1" applyAlignment="1" applyProtection="1">
      <alignment wrapText="1"/>
      <protection/>
    </xf>
    <xf numFmtId="186" fontId="7" fillId="0" borderId="10" xfId="49" applyNumberFormat="1" applyFont="1" applyFill="1" applyBorder="1" applyProtection="1">
      <alignment/>
      <protection/>
    </xf>
    <xf numFmtId="0" fontId="7" fillId="0" borderId="19" xfId="49" applyFont="1" applyFill="1" applyBorder="1" applyAlignment="1" applyProtection="1">
      <alignment wrapText="1"/>
      <protection/>
    </xf>
    <xf numFmtId="0" fontId="7" fillId="0" borderId="17" xfId="49" applyFont="1" applyFill="1" applyBorder="1" applyAlignment="1" applyProtection="1">
      <alignment wrapText="1"/>
      <protection/>
    </xf>
    <xf numFmtId="185" fontId="7" fillId="0" borderId="18" xfId="49" applyNumberFormat="1" applyFont="1" applyFill="1" applyBorder="1" applyProtection="1">
      <alignment/>
      <protection/>
    </xf>
    <xf numFmtId="186" fontId="7" fillId="0" borderId="18" xfId="49" applyNumberFormat="1" applyFont="1" applyFill="1" applyBorder="1" applyProtection="1">
      <alignment/>
      <protection/>
    </xf>
    <xf numFmtId="0" fontId="7" fillId="0" borderId="20" xfId="49" applyFont="1" applyFill="1" applyBorder="1" applyAlignment="1" applyProtection="1">
      <alignment horizontal="center"/>
      <protection/>
    </xf>
    <xf numFmtId="0" fontId="7" fillId="0" borderId="18" xfId="49" applyFont="1" applyFill="1" applyBorder="1" applyAlignment="1" applyProtection="1">
      <alignment horizontal="center"/>
      <protection/>
    </xf>
    <xf numFmtId="0" fontId="7" fillId="0" borderId="10" xfId="49" applyFont="1" applyFill="1" applyBorder="1" applyAlignment="1" applyProtection="1">
      <alignment horizontal="left"/>
      <protection/>
    </xf>
    <xf numFmtId="0" fontId="7" fillId="0" borderId="18" xfId="49" applyFont="1" applyFill="1" applyBorder="1" applyAlignment="1" applyProtection="1">
      <alignment horizontal="left"/>
      <protection/>
    </xf>
    <xf numFmtId="0" fontId="6" fillId="0" borderId="11" xfId="49" applyFont="1" applyFill="1" applyBorder="1">
      <alignment/>
      <protection/>
    </xf>
    <xf numFmtId="184" fontId="7" fillId="0" borderId="0" xfId="49" applyNumberFormat="1" applyFont="1" applyFill="1" applyBorder="1" applyAlignment="1" applyProtection="1">
      <alignment horizontal="left"/>
      <protection/>
    </xf>
    <xf numFmtId="185" fontId="7" fillId="0" borderId="0" xfId="49" applyNumberFormat="1" applyFont="1" applyFill="1" applyBorder="1" applyAlignment="1" applyProtection="1">
      <alignment horizontal="left"/>
      <protection/>
    </xf>
    <xf numFmtId="0" fontId="9" fillId="0" borderId="0" xfId="49" applyFont="1" applyFill="1" applyBorder="1">
      <alignment/>
      <protection/>
    </xf>
    <xf numFmtId="185" fontId="7" fillId="0" borderId="19" xfId="49" applyNumberFormat="1" applyFont="1" applyFill="1" applyBorder="1" applyAlignment="1" applyProtection="1">
      <alignment horizontal="left"/>
      <protection/>
    </xf>
    <xf numFmtId="0" fontId="9" fillId="0" borderId="19" xfId="49" applyFont="1" applyFill="1" applyBorder="1">
      <alignment/>
      <protection/>
    </xf>
    <xf numFmtId="0" fontId="7" fillId="0" borderId="13" xfId="49" applyFont="1" applyFill="1" applyBorder="1" applyAlignment="1" applyProtection="1">
      <alignment horizontal="center"/>
      <protection/>
    </xf>
    <xf numFmtId="39" fontId="7" fillId="0" borderId="0" xfId="49" applyNumberFormat="1" applyFont="1" applyFill="1" applyBorder="1" applyProtection="1">
      <alignment/>
      <protection/>
    </xf>
    <xf numFmtId="0" fontId="7" fillId="0" borderId="11" xfId="49" applyFont="1" applyFill="1" applyBorder="1" applyAlignment="1" applyProtection="1">
      <alignment horizontal="center"/>
      <protection/>
    </xf>
    <xf numFmtId="0" fontId="7" fillId="0" borderId="20" xfId="49" applyFont="1" applyFill="1" applyBorder="1" applyAlignment="1" applyProtection="1">
      <alignment horizontal="left"/>
      <protection/>
    </xf>
    <xf numFmtId="0" fontId="7" fillId="0" borderId="10" xfId="49" applyFont="1" applyFill="1" applyBorder="1" applyAlignment="1" applyProtection="1">
      <alignment horizontal="center" vertical="center"/>
      <protection/>
    </xf>
    <xf numFmtId="0" fontId="7" fillId="0" borderId="21" xfId="49" applyFont="1" applyFill="1" applyBorder="1" applyAlignment="1" applyProtection="1">
      <alignment/>
      <protection/>
    </xf>
    <xf numFmtId="0" fontId="7" fillId="0" borderId="22" xfId="49" applyFont="1" applyFill="1" applyBorder="1" applyAlignment="1" applyProtection="1">
      <alignment/>
      <protection/>
    </xf>
    <xf numFmtId="185" fontId="7" fillId="0" borderId="17" xfId="49" applyNumberFormat="1" applyFont="1" applyFill="1" applyBorder="1" applyProtection="1">
      <alignment/>
      <protection/>
    </xf>
    <xf numFmtId="0" fontId="7" fillId="0" borderId="23" xfId="49" applyFont="1" applyFill="1" applyBorder="1" applyAlignment="1" applyProtection="1">
      <alignment/>
      <protection/>
    </xf>
    <xf numFmtId="191" fontId="7" fillId="0" borderId="18" xfId="49" applyNumberFormat="1" applyFont="1" applyFill="1" applyBorder="1" applyProtection="1">
      <alignment/>
      <protection/>
    </xf>
    <xf numFmtId="193" fontId="7" fillId="0" borderId="17" xfId="49" applyNumberFormat="1" applyFont="1" applyFill="1" applyBorder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21" xfId="49" applyFont="1" applyFill="1" applyBorder="1" applyAlignment="1" applyProtection="1">
      <alignment horizontal="center" vertical="center"/>
      <protection/>
    </xf>
    <xf numFmtId="0" fontId="7" fillId="0" borderId="0" xfId="49" applyFont="1" applyFill="1" applyBorder="1" applyAlignment="1" applyProtection="1">
      <alignment horizontal="center" vertical="center"/>
      <protection/>
    </xf>
    <xf numFmtId="0" fontId="7" fillId="0" borderId="13" xfId="49" applyFont="1" applyFill="1" applyBorder="1" applyAlignment="1" applyProtection="1">
      <alignment horizontal="center" vertical="center"/>
      <protection/>
    </xf>
    <xf numFmtId="185" fontId="7" fillId="0" borderId="10" xfId="49" applyNumberFormat="1" applyFont="1" applyFill="1" applyBorder="1" applyAlignment="1" applyProtection="1">
      <alignment horizontal="center"/>
      <protection/>
    </xf>
    <xf numFmtId="0" fontId="7" fillId="0" borderId="22" xfId="49" applyFont="1" applyFill="1" applyBorder="1" applyAlignment="1" applyProtection="1">
      <alignment horizontal="left"/>
      <protection/>
    </xf>
    <xf numFmtId="185" fontId="7" fillId="0" borderId="18" xfId="49" applyNumberFormat="1" applyFont="1" applyFill="1" applyBorder="1" applyAlignment="1" applyProtection="1">
      <alignment horizontal="center"/>
      <protection/>
    </xf>
    <xf numFmtId="193" fontId="7" fillId="0" borderId="10" xfId="49" applyNumberFormat="1" applyFont="1" applyFill="1" applyBorder="1" applyProtection="1">
      <alignment/>
      <protection/>
    </xf>
    <xf numFmtId="0" fontId="7" fillId="0" borderId="21" xfId="49" applyFont="1" applyFill="1" applyBorder="1" applyAlignment="1" applyProtection="1">
      <alignment horizontal="left"/>
      <protection/>
    </xf>
    <xf numFmtId="2" fontId="7" fillId="0" borderId="10" xfId="49" applyNumberFormat="1" applyFont="1" applyFill="1" applyBorder="1">
      <alignment/>
      <protection/>
    </xf>
    <xf numFmtId="2" fontId="7" fillId="0" borderId="18" xfId="49" applyNumberFormat="1" applyFont="1" applyFill="1" applyBorder="1">
      <alignment/>
      <protection/>
    </xf>
    <xf numFmtId="0" fontId="7" fillId="0" borderId="23" xfId="49" applyFont="1" applyFill="1" applyBorder="1" applyAlignment="1" applyProtection="1">
      <alignment horizontal="left"/>
      <protection/>
    </xf>
    <xf numFmtId="0" fontId="0" fillId="0" borderId="21" xfId="48" applyFill="1" applyBorder="1">
      <alignment/>
      <protection/>
    </xf>
    <xf numFmtId="0" fontId="0" fillId="0" borderId="0" xfId="48" applyFill="1">
      <alignment/>
      <protection/>
    </xf>
    <xf numFmtId="0" fontId="0" fillId="0" borderId="13" xfId="48" applyFill="1" applyBorder="1">
      <alignment/>
      <protection/>
    </xf>
    <xf numFmtId="0" fontId="6" fillId="0" borderId="24" xfId="49" applyFont="1" applyFill="1" applyBorder="1" applyAlignment="1" applyProtection="1">
      <alignment horizontal="left"/>
      <protection/>
    </xf>
    <xf numFmtId="0" fontId="7" fillId="0" borderId="25" xfId="49" applyFont="1" applyFill="1" applyBorder="1" applyAlignment="1" applyProtection="1">
      <alignment horizontal="center"/>
      <protection/>
    </xf>
    <xf numFmtId="0" fontId="7" fillId="0" borderId="26" xfId="49" applyFont="1" applyFill="1" applyBorder="1" applyAlignment="1" applyProtection="1">
      <alignment horizontal="center"/>
      <protection/>
    </xf>
    <xf numFmtId="0" fontId="7" fillId="0" borderId="27" xfId="49" applyFont="1" applyFill="1" applyBorder="1">
      <alignment/>
      <protection/>
    </xf>
    <xf numFmtId="185" fontId="7" fillId="0" borderId="28" xfId="49" applyNumberFormat="1" applyFont="1" applyFill="1" applyBorder="1" applyProtection="1">
      <alignment/>
      <protection/>
    </xf>
    <xf numFmtId="0" fontId="7" fillId="0" borderId="29" xfId="49" applyFont="1" applyFill="1" applyBorder="1">
      <alignment/>
      <protection/>
    </xf>
    <xf numFmtId="0" fontId="7" fillId="0" borderId="30" xfId="49" applyFont="1" applyFill="1" applyBorder="1">
      <alignment/>
      <protection/>
    </xf>
    <xf numFmtId="0" fontId="7" fillId="0" borderId="31" xfId="49" applyFont="1" applyFill="1" applyBorder="1">
      <alignment/>
      <protection/>
    </xf>
    <xf numFmtId="185" fontId="7" fillId="0" borderId="32" xfId="49" applyNumberFormat="1" applyFont="1" applyFill="1" applyBorder="1" applyProtection="1">
      <alignment/>
      <protection/>
    </xf>
    <xf numFmtId="39" fontId="7" fillId="0" borderId="25" xfId="49" applyNumberFormat="1" applyFont="1" applyFill="1" applyBorder="1" applyAlignment="1" applyProtection="1">
      <alignment horizontal="center"/>
      <protection/>
    </xf>
    <xf numFmtId="39" fontId="7" fillId="0" borderId="26" xfId="49" applyNumberFormat="1" applyFont="1" applyFill="1" applyBorder="1" applyAlignment="1" applyProtection="1">
      <alignment horizontal="center"/>
      <protection/>
    </xf>
    <xf numFmtId="39" fontId="7" fillId="0" borderId="33" xfId="49" applyNumberFormat="1" applyFont="1" applyFill="1" applyBorder="1" applyProtection="1">
      <alignment/>
      <protection/>
    </xf>
    <xf numFmtId="0" fontId="7" fillId="0" borderId="34" xfId="49" applyFont="1" applyFill="1" applyBorder="1">
      <alignment/>
      <protection/>
    </xf>
    <xf numFmtId="0" fontId="7" fillId="0" borderId="27" xfId="49" applyFont="1" applyFill="1" applyBorder="1" applyAlignment="1">
      <alignment horizontal="center" vertical="center"/>
      <protection/>
    </xf>
    <xf numFmtId="39" fontId="7" fillId="0" borderId="28" xfId="49" applyNumberFormat="1" applyFont="1" applyFill="1" applyBorder="1" applyAlignment="1" applyProtection="1">
      <alignment horizontal="center"/>
      <protection/>
    </xf>
    <xf numFmtId="0" fontId="7" fillId="0" borderId="27" xfId="49" applyFont="1" applyFill="1" applyBorder="1" applyAlignment="1">
      <alignment horizontal="center"/>
      <protection/>
    </xf>
    <xf numFmtId="0" fontId="7" fillId="0" borderId="35" xfId="49" applyFont="1" applyFill="1" applyBorder="1" applyAlignment="1">
      <alignment horizontal="center"/>
      <protection/>
    </xf>
    <xf numFmtId="39" fontId="7" fillId="0" borderId="36" xfId="49" applyNumberFormat="1" applyFont="1" applyFill="1" applyBorder="1" applyProtection="1">
      <alignment/>
      <protection/>
    </xf>
    <xf numFmtId="39" fontId="7" fillId="0" borderId="32" xfId="49" applyNumberFormat="1" applyFont="1" applyFill="1" applyBorder="1" applyAlignment="1" applyProtection="1">
      <alignment horizontal="center"/>
      <protection/>
    </xf>
    <xf numFmtId="39" fontId="7" fillId="0" borderId="36" xfId="49" applyNumberFormat="1" applyFont="1" applyFill="1" applyBorder="1" applyAlignment="1" applyProtection="1">
      <alignment horizontal="center"/>
      <protection/>
    </xf>
    <xf numFmtId="39" fontId="7" fillId="0" borderId="25" xfId="49" applyNumberFormat="1" applyFont="1" applyFill="1" applyBorder="1" applyProtection="1">
      <alignment/>
      <protection/>
    </xf>
    <xf numFmtId="39" fontId="7" fillId="0" borderId="28" xfId="49" applyNumberFormat="1" applyFont="1" applyFill="1" applyBorder="1" applyProtection="1">
      <alignment/>
      <protection/>
    </xf>
    <xf numFmtId="0" fontId="7" fillId="0" borderId="28" xfId="49" applyFont="1" applyFill="1" applyBorder="1">
      <alignment/>
      <protection/>
    </xf>
    <xf numFmtId="0" fontId="7" fillId="0" borderId="26" xfId="49" applyFont="1" applyFill="1" applyBorder="1">
      <alignment/>
      <protection/>
    </xf>
    <xf numFmtId="0" fontId="7" fillId="0" borderId="29" xfId="0" applyNumberFormat="1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vertical="center"/>
    </xf>
    <xf numFmtId="0" fontId="7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4" fillId="0" borderId="39" xfId="0" applyNumberFormat="1" applyFont="1" applyFill="1" applyBorder="1" applyAlignment="1">
      <alignment vertical="center"/>
    </xf>
    <xf numFmtId="185" fontId="7" fillId="0" borderId="33" xfId="49" applyNumberFormat="1" applyFont="1" applyFill="1" applyBorder="1" applyProtection="1">
      <alignment/>
      <protection/>
    </xf>
    <xf numFmtId="39" fontId="7" fillId="0" borderId="32" xfId="49" applyNumberFormat="1" applyFont="1" applyFill="1" applyBorder="1" applyProtection="1">
      <alignment/>
      <protection/>
    </xf>
    <xf numFmtId="0" fontId="7" fillId="0" borderId="33" xfId="49" applyFont="1" applyFill="1" applyBorder="1">
      <alignment/>
      <protection/>
    </xf>
    <xf numFmtId="0" fontId="7" fillId="0" borderId="36" xfId="49" applyFont="1" applyFill="1" applyBorder="1">
      <alignment/>
      <protection/>
    </xf>
    <xf numFmtId="0" fontId="7" fillId="0" borderId="31" xfId="49" applyFont="1" applyFill="1" applyBorder="1" applyAlignment="1">
      <alignment horizontal="center"/>
      <protection/>
    </xf>
    <xf numFmtId="39" fontId="7" fillId="0" borderId="26" xfId="49" applyNumberFormat="1" applyFont="1" applyFill="1" applyBorder="1" applyProtection="1">
      <alignment/>
      <protection/>
    </xf>
    <xf numFmtId="0" fontId="7" fillId="0" borderId="35" xfId="49" applyFont="1" applyFill="1" applyBorder="1">
      <alignment/>
      <protection/>
    </xf>
    <xf numFmtId="39" fontId="7" fillId="0" borderId="33" xfId="49" applyNumberFormat="1" applyFont="1" applyFill="1" applyBorder="1" applyAlignment="1" applyProtection="1">
      <alignment horizontal="center"/>
      <protection/>
    </xf>
    <xf numFmtId="185" fontId="7" fillId="0" borderId="25" xfId="49" applyNumberFormat="1" applyFont="1" applyFill="1" applyBorder="1" applyProtection="1">
      <alignment/>
      <protection/>
    </xf>
    <xf numFmtId="185" fontId="7" fillId="0" borderId="26" xfId="49" applyNumberFormat="1" applyFont="1" applyFill="1" applyBorder="1" applyProtection="1">
      <alignment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185" fontId="4" fillId="0" borderId="13" xfId="0" applyNumberFormat="1" applyFont="1" applyFill="1" applyBorder="1" applyAlignment="1" applyProtection="1">
      <alignment/>
      <protection/>
    </xf>
    <xf numFmtId="185" fontId="4" fillId="0" borderId="2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>
      <alignment/>
    </xf>
    <xf numFmtId="39" fontId="4" fillId="0" borderId="25" xfId="0" applyNumberFormat="1" applyFont="1" applyFill="1" applyBorder="1" applyAlignment="1" applyProtection="1">
      <alignment horizontal="center"/>
      <protection/>
    </xf>
    <xf numFmtId="39" fontId="4" fillId="0" borderId="26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191" fontId="4" fillId="0" borderId="13" xfId="0" applyNumberFormat="1" applyFont="1" applyFill="1" applyBorder="1" applyAlignment="1" applyProtection="1">
      <alignment/>
      <protection/>
    </xf>
    <xf numFmtId="39" fontId="4" fillId="0" borderId="28" xfId="0" applyNumberFormat="1" applyFont="1" applyFill="1" applyBorder="1" applyAlignment="1" applyProtection="1">
      <alignment/>
      <protection/>
    </xf>
    <xf numFmtId="193" fontId="4" fillId="0" borderId="13" xfId="0" applyNumberFormat="1" applyFont="1" applyFill="1" applyBorder="1" applyAlignment="1" applyProtection="1">
      <alignment/>
      <protection/>
    </xf>
    <xf numFmtId="193" fontId="4" fillId="0" borderId="13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/>
      <protection/>
    </xf>
    <xf numFmtId="39" fontId="4" fillId="0" borderId="28" xfId="0" applyNumberFormat="1" applyFont="1" applyFill="1" applyBorder="1" applyAlignment="1" applyProtection="1">
      <alignment horizontal="center"/>
      <protection/>
    </xf>
    <xf numFmtId="185" fontId="4" fillId="0" borderId="12" xfId="0" applyNumberFormat="1" applyFont="1" applyFill="1" applyBorder="1" applyAlignment="1" applyProtection="1">
      <alignment/>
      <protection/>
    </xf>
    <xf numFmtId="186" fontId="4" fillId="0" borderId="12" xfId="0" applyNumberFormat="1" applyFont="1" applyFill="1" applyBorder="1" applyAlignment="1" applyProtection="1">
      <alignment/>
      <protection/>
    </xf>
    <xf numFmtId="39" fontId="4" fillId="0" borderId="25" xfId="0" applyNumberFormat="1" applyFont="1" applyFill="1" applyBorder="1" applyAlignment="1" applyProtection="1">
      <alignment/>
      <protection/>
    </xf>
    <xf numFmtId="185" fontId="4" fillId="0" borderId="10" xfId="0" applyNumberFormat="1" applyFont="1" applyFill="1" applyBorder="1" applyAlignment="1" applyProtection="1">
      <alignment/>
      <protection/>
    </xf>
    <xf numFmtId="186" fontId="4" fillId="0" borderId="13" xfId="0" applyNumberFormat="1" applyFont="1" applyFill="1" applyBorder="1" applyAlignment="1" applyProtection="1">
      <alignment/>
      <protection/>
    </xf>
    <xf numFmtId="39" fontId="4" fillId="0" borderId="33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/>
    </xf>
    <xf numFmtId="184" fontId="7" fillId="0" borderId="19" xfId="49" applyNumberFormat="1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centerContinuous"/>
      <protection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39" fontId="4" fillId="0" borderId="40" xfId="50" applyNumberFormat="1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>
      <alignment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3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0" borderId="29" xfId="49" applyFont="1" applyFill="1" applyBorder="1" applyAlignment="1" applyProtection="1">
      <alignment vertical="center"/>
      <protection/>
    </xf>
    <xf numFmtId="0" fontId="6" fillId="0" borderId="11" xfId="49" applyFont="1" applyFill="1" applyBorder="1" applyAlignment="1" applyProtection="1">
      <alignment vertical="center"/>
      <protection/>
    </xf>
    <xf numFmtId="0" fontId="6" fillId="0" borderId="30" xfId="49" applyFont="1" applyFill="1" applyBorder="1" applyAlignment="1" applyProtection="1">
      <alignment vertical="center"/>
      <protection/>
    </xf>
    <xf numFmtId="0" fontId="6" fillId="0" borderId="19" xfId="49" applyFont="1" applyFill="1" applyBorder="1" applyAlignment="1" applyProtection="1">
      <alignment vertical="center"/>
      <protection/>
    </xf>
    <xf numFmtId="0" fontId="6" fillId="0" borderId="11" xfId="49" applyFont="1" applyFill="1" applyBorder="1" applyAlignment="1" applyProtection="1">
      <alignment horizontal="center" vertical="center"/>
      <protection/>
    </xf>
    <xf numFmtId="0" fontId="6" fillId="0" borderId="19" xfId="49" applyFont="1" applyFill="1" applyBorder="1" applyAlignment="1" applyProtection="1">
      <alignment horizontal="center" vertical="center"/>
      <protection/>
    </xf>
    <xf numFmtId="39" fontId="6" fillId="0" borderId="25" xfId="49" applyNumberFormat="1" applyFont="1" applyFill="1" applyBorder="1" applyAlignment="1" applyProtection="1">
      <alignment vertical="center"/>
      <protection/>
    </xf>
    <xf numFmtId="39" fontId="6" fillId="0" borderId="26" xfId="49" applyNumberFormat="1" applyFont="1" applyFill="1" applyBorder="1" applyAlignment="1" applyProtection="1">
      <alignment vertical="center"/>
      <protection/>
    </xf>
    <xf numFmtId="0" fontId="6" fillId="0" borderId="29" xfId="49" applyFont="1" applyFill="1" applyBorder="1" applyAlignment="1" applyProtection="1">
      <alignment horizontal="left"/>
      <protection/>
    </xf>
    <xf numFmtId="0" fontId="6" fillId="0" borderId="11" xfId="49" applyFont="1" applyFill="1" applyBorder="1" applyAlignment="1" applyProtection="1">
      <alignment horizontal="left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0" fontId="6" fillId="0" borderId="42" xfId="49" applyFont="1" applyFill="1" applyBorder="1" applyAlignment="1" applyProtection="1" quotePrefix="1">
      <alignment horizontal="left"/>
      <protection/>
    </xf>
    <xf numFmtId="0" fontId="6" fillId="0" borderId="24" xfId="49" applyFont="1" applyFill="1" applyBorder="1" applyAlignment="1" applyProtection="1" quotePrefix="1">
      <alignment horizontal="left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9" fontId="7" fillId="0" borderId="25" xfId="49" applyNumberFormat="1" applyFont="1" applyFill="1" applyBorder="1" applyAlignment="1" applyProtection="1">
      <alignment vertical="center"/>
      <protection/>
    </xf>
    <xf numFmtId="39" fontId="7" fillId="0" borderId="26" xfId="49" applyNumberFormat="1" applyFont="1" applyFill="1" applyBorder="1" applyAlignment="1" applyProtection="1">
      <alignment vertical="center"/>
      <protection/>
    </xf>
    <xf numFmtId="39" fontId="6" fillId="0" borderId="25" xfId="49" applyNumberFormat="1" applyFont="1" applyFill="1" applyBorder="1" applyAlignment="1" applyProtection="1">
      <alignment horizontal="right" vertical="center"/>
      <protection/>
    </xf>
    <xf numFmtId="39" fontId="6" fillId="0" borderId="26" xfId="49" applyNumberFormat="1" applyFont="1" applyFill="1" applyBorder="1" applyAlignment="1" applyProtection="1">
      <alignment horizontal="right" vertical="center"/>
      <protection/>
    </xf>
    <xf numFmtId="0" fontId="7" fillId="0" borderId="31" xfId="49" applyFont="1" applyFill="1" applyBorder="1" applyAlignment="1">
      <alignment horizontal="center" vertical="center"/>
      <protection/>
    </xf>
    <xf numFmtId="0" fontId="7" fillId="0" borderId="35" xfId="49" applyFont="1" applyFill="1" applyBorder="1" applyAlignment="1">
      <alignment horizontal="center" vertical="center"/>
      <protection/>
    </xf>
    <xf numFmtId="0" fontId="7" fillId="0" borderId="20" xfId="49" applyFont="1" applyFill="1" applyBorder="1" applyAlignment="1" applyProtection="1">
      <alignment horizontal="center" vertical="center"/>
      <protection/>
    </xf>
    <xf numFmtId="0" fontId="7" fillId="0" borderId="18" xfId="49" applyFont="1" applyFill="1" applyBorder="1" applyAlignment="1" applyProtection="1">
      <alignment horizontal="center" vertical="center"/>
      <protection/>
    </xf>
    <xf numFmtId="0" fontId="7" fillId="0" borderId="23" xfId="49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center" vertical="center"/>
      <protection/>
    </xf>
    <xf numFmtId="0" fontId="7" fillId="0" borderId="12" xfId="49" applyFont="1" applyFill="1" applyBorder="1" applyAlignment="1" applyProtection="1">
      <alignment horizontal="center" vertical="center"/>
      <protection/>
    </xf>
    <xf numFmtId="0" fontId="7" fillId="0" borderId="22" xfId="49" applyFont="1" applyFill="1" applyBorder="1" applyAlignment="1" applyProtection="1">
      <alignment horizontal="center" vertical="center"/>
      <protection/>
    </xf>
    <xf numFmtId="0" fontId="7" fillId="0" borderId="19" xfId="49" applyFont="1" applyFill="1" applyBorder="1" applyAlignment="1" applyProtection="1">
      <alignment horizontal="center" vertical="center"/>
      <protection/>
    </xf>
    <xf numFmtId="0" fontId="7" fillId="0" borderId="17" xfId="49" applyFont="1" applyFill="1" applyBorder="1" applyAlignment="1" applyProtection="1">
      <alignment horizontal="center" vertical="center"/>
      <protection/>
    </xf>
    <xf numFmtId="0" fontId="6" fillId="0" borderId="29" xfId="49" applyFont="1" applyFill="1" applyBorder="1" applyAlignment="1" applyProtection="1">
      <alignment horizontal="left" vertical="center"/>
      <protection/>
    </xf>
    <xf numFmtId="0" fontId="6" fillId="0" borderId="11" xfId="49" applyFont="1" applyFill="1" applyBorder="1" applyAlignment="1" applyProtection="1">
      <alignment horizontal="left" vertical="center"/>
      <protection/>
    </xf>
    <xf numFmtId="0" fontId="6" fillId="0" borderId="30" xfId="49" applyFont="1" applyFill="1" applyBorder="1" applyAlignment="1" applyProtection="1">
      <alignment horizontal="left" vertical="center"/>
      <protection/>
    </xf>
    <xf numFmtId="0" fontId="6" fillId="0" borderId="19" xfId="49" applyFont="1" applyFill="1" applyBorder="1" applyAlignment="1" applyProtection="1">
      <alignment horizontal="left" vertical="center"/>
      <protection/>
    </xf>
    <xf numFmtId="0" fontId="6" fillId="0" borderId="29" xfId="49" applyFont="1" applyFill="1" applyBorder="1" applyAlignment="1" applyProtection="1">
      <alignment horizontal="center" vertical="center"/>
      <protection/>
    </xf>
    <xf numFmtId="0" fontId="6" fillId="0" borderId="30" xfId="49" applyFont="1" applyFill="1" applyBorder="1" applyAlignment="1" applyProtection="1">
      <alignment horizontal="center" vertical="center"/>
      <protection/>
    </xf>
    <xf numFmtId="0" fontId="7" fillId="0" borderId="14" xfId="49" applyFont="1" applyFill="1" applyBorder="1" applyAlignment="1">
      <alignment horizontal="left"/>
      <protection/>
    </xf>
    <xf numFmtId="0" fontId="7" fillId="0" borderId="15" xfId="49" applyFont="1" applyFill="1" applyBorder="1" applyAlignment="1">
      <alignment horizontal="left"/>
      <protection/>
    </xf>
    <xf numFmtId="185" fontId="7" fillId="0" borderId="25" xfId="49" applyNumberFormat="1" applyFont="1" applyFill="1" applyBorder="1" applyAlignment="1" applyProtection="1">
      <alignment vertical="center"/>
      <protection/>
    </xf>
    <xf numFmtId="185" fontId="7" fillId="0" borderId="26" xfId="49" applyNumberFormat="1" applyFont="1" applyFill="1" applyBorder="1" applyAlignment="1" applyProtection="1">
      <alignment vertical="center"/>
      <protection/>
    </xf>
    <xf numFmtId="0" fontId="7" fillId="0" borderId="11" xfId="49" applyFont="1" applyFill="1" applyBorder="1" applyAlignment="1">
      <alignment vertical="center"/>
      <protection/>
    </xf>
    <xf numFmtId="0" fontId="7" fillId="0" borderId="19" xfId="49" applyFont="1" applyFill="1" applyBorder="1" applyAlignment="1">
      <alignment vertical="center"/>
      <protection/>
    </xf>
    <xf numFmtId="0" fontId="7" fillId="0" borderId="32" xfId="49" applyFont="1" applyFill="1" applyBorder="1" applyAlignment="1" applyProtection="1">
      <alignment horizontal="center" vertical="center"/>
      <protection/>
    </xf>
    <xf numFmtId="0" fontId="7" fillId="0" borderId="36" xfId="49" applyFont="1" applyFill="1" applyBorder="1" applyAlignment="1" applyProtection="1">
      <alignment horizontal="center" vertical="center"/>
      <protection/>
    </xf>
    <xf numFmtId="0" fontId="6" fillId="0" borderId="24" xfId="49" applyFont="1" applyFill="1" applyBorder="1" applyAlignment="1" applyProtection="1">
      <alignment horizontal="left" vertical="center" wrapText="1"/>
      <protection/>
    </xf>
    <xf numFmtId="0" fontId="6" fillId="0" borderId="19" xfId="49" applyFont="1" applyFill="1" applyBorder="1" applyAlignment="1" applyProtection="1">
      <alignment horizontal="left" vertical="center" wrapText="1"/>
      <protection/>
    </xf>
    <xf numFmtId="0" fontId="6" fillId="0" borderId="43" xfId="49" applyFont="1" applyFill="1" applyBorder="1" applyAlignment="1" applyProtection="1">
      <alignment horizontal="center" vertical="center" wrapText="1"/>
      <protection/>
    </xf>
    <xf numFmtId="0" fontId="6" fillId="0" borderId="26" xfId="49" applyFont="1" applyFill="1" applyBorder="1" applyAlignment="1" applyProtection="1">
      <alignment horizontal="center" vertical="center" wrapText="1"/>
      <protection/>
    </xf>
    <xf numFmtId="0" fontId="6" fillId="0" borderId="30" xfId="49" applyFont="1" applyFill="1" applyBorder="1" applyAlignment="1">
      <alignment horizontal="left"/>
      <protection/>
    </xf>
    <xf numFmtId="0" fontId="6" fillId="0" borderId="19" xfId="49" applyFont="1" applyFill="1" applyBorder="1" applyAlignment="1">
      <alignment horizontal="left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0" xfId="49" applyFont="1" applyFill="1" applyBorder="1" applyAlignment="1">
      <alignment horizontal="center" vertical="center"/>
      <protection/>
    </xf>
    <xf numFmtId="0" fontId="7" fillId="0" borderId="18" xfId="49" applyFont="1" applyFill="1" applyBorder="1" applyAlignment="1">
      <alignment horizontal="center" vertical="center"/>
      <protection/>
    </xf>
    <xf numFmtId="2" fontId="7" fillId="0" borderId="25" xfId="49" applyNumberFormat="1" applyFont="1" applyFill="1" applyBorder="1" applyAlignment="1">
      <alignment vertical="center"/>
      <protection/>
    </xf>
    <xf numFmtId="2" fontId="7" fillId="0" borderId="26" xfId="49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horizontal="left" vertical="center"/>
    </xf>
    <xf numFmtId="2" fontId="4" fillId="0" borderId="25" xfId="0" applyNumberFormat="1" applyFont="1" applyFill="1" applyBorder="1" applyAlignment="1">
      <alignment vertical="center"/>
    </xf>
    <xf numFmtId="2" fontId="0" fillId="0" borderId="26" xfId="0" applyNumberFormat="1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185" fontId="4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39" fontId="4" fillId="0" borderId="25" xfId="0" applyNumberFormat="1" applyFont="1" applyFill="1" applyBorder="1" applyAlignment="1" applyProtection="1">
      <alignment vertical="center"/>
      <protection/>
    </xf>
    <xf numFmtId="39" fontId="4" fillId="0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5" fillId="0" borderId="4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_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3"/>
  <sheetViews>
    <sheetView showGridLines="0" tabSelected="1" view="pageBreakPreview" zoomScale="80" zoomScaleNormal="90" zoomScaleSheetLayoutView="80" zoomScalePageLayoutView="0" workbookViewId="0" topLeftCell="A385">
      <selection activeCell="F45" sqref="F45"/>
    </sheetView>
  </sheetViews>
  <sheetFormatPr defaultColWidth="11.421875" defaultRowHeight="12.75"/>
  <cols>
    <col min="1" max="1" width="7.7109375" style="83" customWidth="1"/>
    <col min="2" max="2" width="27.421875" style="84" customWidth="1"/>
    <col min="3" max="3" width="9.00390625" style="84" customWidth="1"/>
    <col min="4" max="6" width="8.7109375" style="84" customWidth="1"/>
    <col min="7" max="7" width="16.00390625" style="84" customWidth="1"/>
    <col min="8" max="8" width="9.8515625" style="85" customWidth="1"/>
    <col min="9" max="16384" width="11.421875" style="84" customWidth="1"/>
  </cols>
  <sheetData>
    <row r="1" spans="1:12" s="13" customFormat="1" ht="15" customHeight="1">
      <c r="A1" s="200" t="str">
        <f>J1</f>
        <v>DATA BASE: OUTUBRO/2014</v>
      </c>
      <c r="B1" s="201"/>
      <c r="C1" s="86" t="s">
        <v>0</v>
      </c>
      <c r="D1" s="234" t="s">
        <v>80</v>
      </c>
      <c r="E1" s="234"/>
      <c r="F1" s="234"/>
      <c r="G1" s="234"/>
      <c r="H1" s="236" t="s">
        <v>53</v>
      </c>
      <c r="J1" s="68" t="s">
        <v>107</v>
      </c>
      <c r="K1" s="69"/>
      <c r="L1" s="69"/>
    </row>
    <row r="2" spans="1:12" s="13" customFormat="1" ht="15" customHeight="1">
      <c r="A2" s="238" t="s">
        <v>87</v>
      </c>
      <c r="B2" s="239"/>
      <c r="C2" s="14"/>
      <c r="D2" s="235"/>
      <c r="E2" s="235"/>
      <c r="F2" s="235"/>
      <c r="G2" s="235"/>
      <c r="H2" s="237"/>
      <c r="J2" s="70"/>
      <c r="K2" s="71"/>
      <c r="L2" s="71"/>
    </row>
    <row r="3" spans="1:13" s="13" customFormat="1" ht="12">
      <c r="A3" s="210" t="s">
        <v>27</v>
      </c>
      <c r="B3" s="212" t="s">
        <v>2</v>
      </c>
      <c r="C3" s="246" t="s">
        <v>3</v>
      </c>
      <c r="D3" s="15" t="s">
        <v>4</v>
      </c>
      <c r="E3" s="16"/>
      <c r="F3" s="17" t="s">
        <v>5</v>
      </c>
      <c r="G3" s="16"/>
      <c r="H3" s="87" t="s">
        <v>6</v>
      </c>
      <c r="J3" s="5"/>
      <c r="K3" s="5"/>
      <c r="L3" s="2"/>
      <c r="M3" s="28"/>
    </row>
    <row r="4" spans="1:13" s="13" customFormat="1" ht="11.25">
      <c r="A4" s="211"/>
      <c r="B4" s="213"/>
      <c r="C4" s="247"/>
      <c r="D4" s="19" t="s">
        <v>7</v>
      </c>
      <c r="E4" s="19" t="s">
        <v>8</v>
      </c>
      <c r="F4" s="19" t="s">
        <v>9</v>
      </c>
      <c r="G4" s="20" t="s">
        <v>10</v>
      </c>
      <c r="H4" s="88" t="s">
        <v>11</v>
      </c>
      <c r="J4" s="5"/>
      <c r="K4" s="5"/>
      <c r="L4" s="5"/>
      <c r="M4" s="28"/>
    </row>
    <row r="5" spans="1:13" s="13" customFormat="1" ht="11.25">
      <c r="A5" s="89">
        <v>30016</v>
      </c>
      <c r="B5" s="22" t="s">
        <v>81</v>
      </c>
      <c r="C5" s="23">
        <v>1</v>
      </c>
      <c r="D5" s="23">
        <v>1</v>
      </c>
      <c r="E5" s="23">
        <v>0</v>
      </c>
      <c r="F5" s="24">
        <v>253.78</v>
      </c>
      <c r="G5" s="24">
        <v>98.82</v>
      </c>
      <c r="H5" s="90">
        <f>TRUNC(((D5*F5)+(E5*G5))*C5,2)</f>
        <v>253.78</v>
      </c>
      <c r="J5" s="250"/>
      <c r="K5" s="250"/>
      <c r="L5" s="250"/>
      <c r="M5" s="28"/>
    </row>
    <row r="6" spans="1:13" s="13" customFormat="1" ht="12">
      <c r="A6" s="89"/>
      <c r="B6" s="22" t="s">
        <v>82</v>
      </c>
      <c r="C6" s="23"/>
      <c r="D6" s="23"/>
      <c r="E6" s="23"/>
      <c r="F6" s="24"/>
      <c r="G6" s="24"/>
      <c r="H6" s="90"/>
      <c r="J6" s="250"/>
      <c r="K6" s="250"/>
      <c r="L6" s="2"/>
      <c r="M6" s="28"/>
    </row>
    <row r="7" spans="1:13" s="13" customFormat="1" ht="11.25">
      <c r="A7" s="89"/>
      <c r="B7" s="22"/>
      <c r="C7" s="23"/>
      <c r="D7" s="23"/>
      <c r="E7" s="23"/>
      <c r="F7" s="24"/>
      <c r="G7" s="24"/>
      <c r="H7" s="90"/>
      <c r="J7" s="28"/>
      <c r="K7" s="28"/>
      <c r="L7" s="28"/>
      <c r="M7" s="28"/>
    </row>
    <row r="8" spans="1:13" s="13" customFormat="1" ht="11.25">
      <c r="A8" s="89"/>
      <c r="B8" s="22"/>
      <c r="C8" s="24"/>
      <c r="D8" s="23"/>
      <c r="E8" s="23"/>
      <c r="F8" s="24"/>
      <c r="G8" s="24"/>
      <c r="H8" s="90"/>
      <c r="J8" s="28"/>
      <c r="K8" s="28"/>
      <c r="L8" s="28"/>
      <c r="M8" s="28"/>
    </row>
    <row r="9" spans="1:8" s="13" customFormat="1" ht="11.25">
      <c r="A9" s="91"/>
      <c r="B9" s="27"/>
      <c r="C9" s="27"/>
      <c r="D9" s="27"/>
      <c r="E9" s="27"/>
      <c r="F9" s="185" t="s">
        <v>35</v>
      </c>
      <c r="G9" s="185"/>
      <c r="H9" s="248">
        <f>SUM(H5:H8)</f>
        <v>253.78</v>
      </c>
    </row>
    <row r="10" spans="1:8" s="13" customFormat="1" ht="11.25">
      <c r="A10" s="92"/>
      <c r="B10" s="28"/>
      <c r="C10" s="28"/>
      <c r="D10" s="28"/>
      <c r="E10" s="28"/>
      <c r="F10" s="186"/>
      <c r="G10" s="186"/>
      <c r="H10" s="249"/>
    </row>
    <row r="11" spans="1:8" s="13" customFormat="1" ht="11.25">
      <c r="A11" s="210" t="s">
        <v>27</v>
      </c>
      <c r="B11" s="214" t="s">
        <v>12</v>
      </c>
      <c r="C11" s="216"/>
      <c r="D11" s="212" t="s">
        <v>13</v>
      </c>
      <c r="E11" s="212" t="s">
        <v>3</v>
      </c>
      <c r="F11" s="214" t="s">
        <v>14</v>
      </c>
      <c r="G11" s="216"/>
      <c r="H11" s="87" t="s">
        <v>15</v>
      </c>
    </row>
    <row r="12" spans="1:8" s="13" customFormat="1" ht="11.25">
      <c r="A12" s="211"/>
      <c r="B12" s="217"/>
      <c r="C12" s="219"/>
      <c r="D12" s="213"/>
      <c r="E12" s="213"/>
      <c r="F12" s="217"/>
      <c r="G12" s="219"/>
      <c r="H12" s="88" t="s">
        <v>11</v>
      </c>
    </row>
    <row r="13" spans="1:8" s="13" customFormat="1" ht="11.25">
      <c r="A13" s="93">
        <v>20002</v>
      </c>
      <c r="B13" s="28" t="s">
        <v>83</v>
      </c>
      <c r="C13" s="22"/>
      <c r="D13" s="22"/>
      <c r="E13" s="23">
        <v>1</v>
      </c>
      <c r="F13" s="29"/>
      <c r="G13" s="24">
        <v>8.65</v>
      </c>
      <c r="H13" s="90">
        <f>TRUNC(E13*G13,2)</f>
        <v>8.65</v>
      </c>
    </row>
    <row r="14" spans="1:8" s="13" customFormat="1" ht="11.25">
      <c r="A14" s="89">
        <v>20067</v>
      </c>
      <c r="B14" s="28" t="s">
        <v>84</v>
      </c>
      <c r="C14" s="22"/>
      <c r="D14" s="22"/>
      <c r="E14" s="23">
        <v>0.5</v>
      </c>
      <c r="F14" s="28"/>
      <c r="G14" s="24">
        <v>20.34</v>
      </c>
      <c r="H14" s="90">
        <f>TRUNC(E14*G14,2)</f>
        <v>10.17</v>
      </c>
    </row>
    <row r="15" spans="1:8" s="13" customFormat="1" ht="11.25">
      <c r="A15" s="89"/>
      <c r="B15" s="28"/>
      <c r="C15" s="22"/>
      <c r="D15" s="22"/>
      <c r="E15" s="23"/>
      <c r="F15" s="28"/>
      <c r="G15" s="24"/>
      <c r="H15" s="90"/>
    </row>
    <row r="16" spans="1:8" s="13" customFormat="1" ht="11.25">
      <c r="A16" s="91"/>
      <c r="B16" s="27"/>
      <c r="C16" s="27"/>
      <c r="D16" s="27"/>
      <c r="E16" s="27"/>
      <c r="F16" s="185" t="s">
        <v>36</v>
      </c>
      <c r="G16" s="185"/>
      <c r="H16" s="228">
        <f>SUM(H13:H15)</f>
        <v>18.82</v>
      </c>
    </row>
    <row r="17" spans="1:8" s="13" customFormat="1" ht="11.25">
      <c r="A17" s="92"/>
      <c r="B17" s="30"/>
      <c r="C17" s="30"/>
      <c r="D17" s="30"/>
      <c r="E17" s="30"/>
      <c r="F17" s="186"/>
      <c r="G17" s="186"/>
      <c r="H17" s="229"/>
    </row>
    <row r="18" spans="1:8" s="13" customFormat="1" ht="11.25">
      <c r="A18" s="210" t="s">
        <v>27</v>
      </c>
      <c r="B18" s="214" t="s">
        <v>37</v>
      </c>
      <c r="C18" s="216"/>
      <c r="D18" s="212" t="s">
        <v>38</v>
      </c>
      <c r="E18" s="212" t="s">
        <v>39</v>
      </c>
      <c r="F18" s="212" t="s">
        <v>40</v>
      </c>
      <c r="G18" s="212" t="s">
        <v>41</v>
      </c>
      <c r="H18" s="232" t="s">
        <v>42</v>
      </c>
    </row>
    <row r="19" spans="1:8" s="13" customFormat="1" ht="11.25">
      <c r="A19" s="211"/>
      <c r="B19" s="217"/>
      <c r="C19" s="219"/>
      <c r="D19" s="213"/>
      <c r="E19" s="213"/>
      <c r="F19" s="213"/>
      <c r="G19" s="213"/>
      <c r="H19" s="233"/>
    </row>
    <row r="20" spans="1:8" s="13" customFormat="1" ht="11.25">
      <c r="A20" s="93"/>
      <c r="B20" s="226"/>
      <c r="C20" s="227"/>
      <c r="D20" s="31"/>
      <c r="E20" s="32"/>
      <c r="F20" s="31"/>
      <c r="G20" s="31"/>
      <c r="H20" s="94"/>
    </row>
    <row r="21" spans="1:8" s="13" customFormat="1" ht="11.25">
      <c r="A21" s="91"/>
      <c r="B21" s="27"/>
      <c r="C21" s="27"/>
      <c r="D21" s="27"/>
      <c r="E21" s="27"/>
      <c r="F21" s="185" t="s">
        <v>45</v>
      </c>
      <c r="G21" s="185"/>
      <c r="H21" s="228">
        <f>H20</f>
        <v>0</v>
      </c>
    </row>
    <row r="22" spans="1:8" s="13" customFormat="1" ht="11.25">
      <c r="A22" s="92"/>
      <c r="B22" s="30"/>
      <c r="C22" s="30"/>
      <c r="D22" s="30"/>
      <c r="E22" s="30"/>
      <c r="F22" s="186"/>
      <c r="G22" s="186"/>
      <c r="H22" s="229"/>
    </row>
    <row r="23" spans="1:8" s="13" customFormat="1" ht="11.25">
      <c r="A23" s="181" t="s">
        <v>46</v>
      </c>
      <c r="B23" s="182"/>
      <c r="C23" s="230">
        <v>99</v>
      </c>
      <c r="D23" s="185" t="s">
        <v>47</v>
      </c>
      <c r="E23" s="185"/>
      <c r="F23" s="185"/>
      <c r="G23" s="185"/>
      <c r="H23" s="228">
        <f>(H9+H16+H21)</f>
        <v>272.6</v>
      </c>
    </row>
    <row r="24" spans="1:8" s="13" customFormat="1" ht="11.25">
      <c r="A24" s="183"/>
      <c r="B24" s="184"/>
      <c r="C24" s="231"/>
      <c r="D24" s="186"/>
      <c r="E24" s="186"/>
      <c r="F24" s="186"/>
      <c r="G24" s="186"/>
      <c r="H24" s="229"/>
    </row>
    <row r="25" spans="1:8" s="13" customFormat="1" ht="11.25">
      <c r="A25" s="224" t="s">
        <v>48</v>
      </c>
      <c r="B25" s="185"/>
      <c r="C25" s="185"/>
      <c r="D25" s="185"/>
      <c r="E25" s="185"/>
      <c r="F25" s="185"/>
      <c r="G25" s="185"/>
      <c r="H25" s="206">
        <f>H23/C23</f>
        <v>2.7535353535353537</v>
      </c>
    </row>
    <row r="26" spans="1:8" s="13" customFormat="1" ht="11.25">
      <c r="A26" s="225"/>
      <c r="B26" s="186"/>
      <c r="C26" s="186"/>
      <c r="D26" s="186"/>
      <c r="E26" s="186"/>
      <c r="F26" s="186"/>
      <c r="G26" s="186"/>
      <c r="H26" s="207"/>
    </row>
    <row r="27" spans="1:8" s="13" customFormat="1" ht="11.25">
      <c r="A27" s="220"/>
      <c r="B27" s="221"/>
      <c r="C27" s="33"/>
      <c r="D27" s="33"/>
      <c r="E27" s="185" t="s">
        <v>28</v>
      </c>
      <c r="F27" s="185"/>
      <c r="G27" s="185"/>
      <c r="H27" s="208"/>
    </row>
    <row r="28" spans="1:8" s="13" customFormat="1" ht="11.25">
      <c r="A28" s="222"/>
      <c r="B28" s="223"/>
      <c r="C28" s="33"/>
      <c r="D28" s="33"/>
      <c r="E28" s="186"/>
      <c r="F28" s="186"/>
      <c r="G28" s="186"/>
      <c r="H28" s="209"/>
    </row>
    <row r="29" spans="1:8" s="13" customFormat="1" ht="11.25">
      <c r="A29" s="210" t="s">
        <v>27</v>
      </c>
      <c r="B29" s="214" t="s">
        <v>16</v>
      </c>
      <c r="C29" s="215"/>
      <c r="D29" s="216"/>
      <c r="E29" s="212" t="s">
        <v>17</v>
      </c>
      <c r="F29" s="212" t="s">
        <v>15</v>
      </c>
      <c r="G29" s="212" t="s">
        <v>18</v>
      </c>
      <c r="H29" s="95" t="s">
        <v>15</v>
      </c>
    </row>
    <row r="30" spans="1:8" s="13" customFormat="1" ht="11.25">
      <c r="A30" s="211"/>
      <c r="B30" s="217"/>
      <c r="C30" s="218"/>
      <c r="D30" s="219"/>
      <c r="E30" s="213"/>
      <c r="F30" s="213"/>
      <c r="G30" s="213"/>
      <c r="H30" s="96" t="s">
        <v>19</v>
      </c>
    </row>
    <row r="31" spans="1:8" s="13" customFormat="1" ht="11.25">
      <c r="A31" s="89">
        <v>10113</v>
      </c>
      <c r="B31" s="14" t="s">
        <v>86</v>
      </c>
      <c r="C31" s="28"/>
      <c r="D31" s="22"/>
      <c r="E31" s="34" t="s">
        <v>85</v>
      </c>
      <c r="F31" s="34">
        <v>55.92</v>
      </c>
      <c r="G31" s="35">
        <v>1</v>
      </c>
      <c r="H31" s="97">
        <f>TRUNC(F31*G31,2)</f>
        <v>55.92</v>
      </c>
    </row>
    <row r="32" spans="1:8" s="13" customFormat="1" ht="11.25">
      <c r="A32" s="89"/>
      <c r="B32" s="14"/>
      <c r="C32" s="28"/>
      <c r="D32" s="22"/>
      <c r="E32" s="34"/>
      <c r="F32" s="34"/>
      <c r="G32" s="35"/>
      <c r="H32" s="97"/>
    </row>
    <row r="33" spans="1:8" s="13" customFormat="1" ht="11.25">
      <c r="A33" s="98"/>
      <c r="B33" s="36"/>
      <c r="C33" s="28"/>
      <c r="D33" s="22"/>
      <c r="E33" s="34"/>
      <c r="F33" s="34"/>
      <c r="G33" s="35"/>
      <c r="H33" s="97"/>
    </row>
    <row r="34" spans="1:8" s="13" customFormat="1" ht="11.25">
      <c r="A34" s="91"/>
      <c r="B34" s="27"/>
      <c r="C34" s="27"/>
      <c r="D34" s="27"/>
      <c r="E34" s="27"/>
      <c r="F34" s="185" t="s">
        <v>24</v>
      </c>
      <c r="G34" s="185"/>
      <c r="H34" s="206">
        <f>SUM(H31:H33)</f>
        <v>55.92</v>
      </c>
    </row>
    <row r="35" spans="1:8" s="13" customFormat="1" ht="11.25">
      <c r="A35" s="92"/>
      <c r="B35" s="28"/>
      <c r="C35" s="28"/>
      <c r="D35" s="28"/>
      <c r="E35" s="28"/>
      <c r="F35" s="186"/>
      <c r="G35" s="186"/>
      <c r="H35" s="207"/>
    </row>
    <row r="36" spans="1:8" s="13" customFormat="1" ht="11.25">
      <c r="A36" s="210" t="s">
        <v>27</v>
      </c>
      <c r="B36" s="214" t="s">
        <v>49</v>
      </c>
      <c r="C36" s="215"/>
      <c r="D36" s="216"/>
      <c r="E36" s="212" t="s">
        <v>17</v>
      </c>
      <c r="F36" s="212" t="s">
        <v>15</v>
      </c>
      <c r="G36" s="212" t="s">
        <v>18</v>
      </c>
      <c r="H36" s="95" t="s">
        <v>15</v>
      </c>
    </row>
    <row r="37" spans="1:8" s="13" customFormat="1" ht="11.25">
      <c r="A37" s="211"/>
      <c r="B37" s="217"/>
      <c r="C37" s="218"/>
      <c r="D37" s="219"/>
      <c r="E37" s="213"/>
      <c r="F37" s="213"/>
      <c r="G37" s="213"/>
      <c r="H37" s="96" t="s">
        <v>19</v>
      </c>
    </row>
    <row r="38" spans="1:8" s="13" customFormat="1" ht="11.25">
      <c r="A38" s="99"/>
      <c r="B38" s="72"/>
      <c r="C38" s="73"/>
      <c r="D38" s="74"/>
      <c r="E38" s="61"/>
      <c r="F38" s="61"/>
      <c r="G38" s="61"/>
      <c r="H38" s="100"/>
    </row>
    <row r="39" spans="1:8" s="13" customFormat="1" ht="11.25">
      <c r="A39" s="101"/>
      <c r="B39" s="62"/>
      <c r="C39" s="40"/>
      <c r="D39" s="41"/>
      <c r="E39" s="75"/>
      <c r="F39" s="21"/>
      <c r="G39" s="42"/>
      <c r="H39" s="97"/>
    </row>
    <row r="40" spans="1:8" s="13" customFormat="1" ht="11.25">
      <c r="A40" s="102"/>
      <c r="B40" s="76"/>
      <c r="C40" s="43"/>
      <c r="D40" s="44"/>
      <c r="E40" s="77"/>
      <c r="F40" s="45"/>
      <c r="G40" s="46"/>
      <c r="H40" s="103"/>
    </row>
    <row r="41" spans="1:8" s="13" customFormat="1" ht="11.25">
      <c r="A41" s="91"/>
      <c r="B41" s="27"/>
      <c r="C41" s="27"/>
      <c r="D41" s="27"/>
      <c r="E41" s="27"/>
      <c r="F41" s="185" t="s">
        <v>50</v>
      </c>
      <c r="G41" s="185"/>
      <c r="H41" s="206">
        <f>SUM(H39:H40)</f>
        <v>0</v>
      </c>
    </row>
    <row r="42" spans="1:8" s="13" customFormat="1" ht="11.25">
      <c r="A42" s="92"/>
      <c r="B42" s="28"/>
      <c r="C42" s="28"/>
      <c r="D42" s="28"/>
      <c r="E42" s="28"/>
      <c r="F42" s="186"/>
      <c r="G42" s="186"/>
      <c r="H42" s="207"/>
    </row>
    <row r="43" spans="1:8" s="13" customFormat="1" ht="11.25">
      <c r="A43" s="210" t="s">
        <v>27</v>
      </c>
      <c r="B43" s="212" t="s">
        <v>20</v>
      </c>
      <c r="C43" s="47" t="s">
        <v>1</v>
      </c>
      <c r="D43" s="47" t="s">
        <v>1</v>
      </c>
      <c r="E43" s="47" t="s">
        <v>1</v>
      </c>
      <c r="F43" s="212" t="s">
        <v>15</v>
      </c>
      <c r="G43" s="212" t="s">
        <v>18</v>
      </c>
      <c r="H43" s="104" t="s">
        <v>6</v>
      </c>
    </row>
    <row r="44" spans="1:8" s="13" customFormat="1" ht="11.25">
      <c r="A44" s="211"/>
      <c r="B44" s="213"/>
      <c r="C44" s="48" t="s">
        <v>22</v>
      </c>
      <c r="D44" s="48" t="s">
        <v>21</v>
      </c>
      <c r="E44" s="48" t="s">
        <v>23</v>
      </c>
      <c r="F44" s="213"/>
      <c r="G44" s="213"/>
      <c r="H44" s="105" t="s">
        <v>19</v>
      </c>
    </row>
    <row r="45" spans="1:8" s="13" customFormat="1" ht="11.25">
      <c r="A45" s="89">
        <v>1029</v>
      </c>
      <c r="B45" s="49" t="s">
        <v>71</v>
      </c>
      <c r="C45" s="21">
        <v>18</v>
      </c>
      <c r="D45" s="21">
        <f>0.15+3.08</f>
        <v>3.23</v>
      </c>
      <c r="E45" s="21">
        <f>TRUNC(C45+D45,2)</f>
        <v>21.23</v>
      </c>
      <c r="F45" s="21">
        <f>0.502*C45+0.523*D45+2.095</f>
        <v>12.82029</v>
      </c>
      <c r="G45" s="42">
        <v>1.5</v>
      </c>
      <c r="H45" s="97">
        <f>TRUNC(F45*G45,2)</f>
        <v>19.23</v>
      </c>
    </row>
    <row r="46" spans="1:8" s="13" customFormat="1" ht="11.25">
      <c r="A46" s="89"/>
      <c r="B46" s="49" t="s">
        <v>72</v>
      </c>
      <c r="C46" s="21"/>
      <c r="D46" s="21"/>
      <c r="E46" s="21"/>
      <c r="F46" s="21"/>
      <c r="G46" s="42"/>
      <c r="H46" s="97"/>
    </row>
    <row r="47" spans="1:8" s="13" customFormat="1" ht="11.25">
      <c r="A47" s="89"/>
      <c r="B47" s="49"/>
      <c r="C47" s="21"/>
      <c r="D47" s="21"/>
      <c r="E47" s="21"/>
      <c r="F47" s="21"/>
      <c r="G47" s="42"/>
      <c r="H47" s="97"/>
    </row>
    <row r="48" spans="1:8" s="13" customFormat="1" ht="11.25">
      <c r="A48" s="89"/>
      <c r="B48" s="49"/>
      <c r="C48" s="21"/>
      <c r="D48" s="21"/>
      <c r="E48" s="21"/>
      <c r="F48" s="21"/>
      <c r="G48" s="42"/>
      <c r="H48" s="97"/>
    </row>
    <row r="49" spans="1:8" s="13" customFormat="1" ht="11.25">
      <c r="A49" s="91"/>
      <c r="B49" s="27"/>
      <c r="C49" s="27"/>
      <c r="D49" s="27"/>
      <c r="E49" s="27"/>
      <c r="F49" s="185" t="s">
        <v>51</v>
      </c>
      <c r="G49" s="185"/>
      <c r="H49" s="206">
        <f>SUM(H45:H45)</f>
        <v>19.23</v>
      </c>
    </row>
    <row r="50" spans="1:8" s="13" customFormat="1" ht="11.25">
      <c r="A50" s="92"/>
      <c r="B50" s="28"/>
      <c r="C50" s="28"/>
      <c r="D50" s="28"/>
      <c r="E50" s="28"/>
      <c r="F50" s="186"/>
      <c r="G50" s="186"/>
      <c r="H50" s="207"/>
    </row>
    <row r="51" spans="1:8" s="13" customFormat="1" ht="11.25">
      <c r="A51" s="91"/>
      <c r="B51" s="27"/>
      <c r="C51" s="27"/>
      <c r="D51" s="27"/>
      <c r="E51" s="185" t="s">
        <v>52</v>
      </c>
      <c r="F51" s="185"/>
      <c r="G51" s="185"/>
      <c r="H51" s="206">
        <f>TRUNC(H25+H34+H41+H49,2)</f>
        <v>77.9</v>
      </c>
    </row>
    <row r="52" spans="1:8" s="13" customFormat="1" ht="11.25">
      <c r="A52" s="92"/>
      <c r="B52" s="28"/>
      <c r="C52" s="28"/>
      <c r="D52" s="28"/>
      <c r="E52" s="186"/>
      <c r="F52" s="186"/>
      <c r="G52" s="186"/>
      <c r="H52" s="207"/>
    </row>
    <row r="53" spans="1:8" s="13" customFormat="1" ht="11.25">
      <c r="A53" s="98"/>
      <c r="B53" s="27"/>
      <c r="C53" s="27"/>
      <c r="D53" s="27"/>
      <c r="E53" s="185" t="s">
        <v>108</v>
      </c>
      <c r="F53" s="185"/>
      <c r="G53" s="185"/>
      <c r="H53" s="208">
        <f>H51*0.2605</f>
        <v>20.29295</v>
      </c>
    </row>
    <row r="54" spans="1:8" s="13" customFormat="1" ht="11.25">
      <c r="A54" s="98"/>
      <c r="B54" s="28"/>
      <c r="C54" s="28"/>
      <c r="D54" s="28"/>
      <c r="E54" s="186"/>
      <c r="F54" s="186"/>
      <c r="G54" s="186"/>
      <c r="H54" s="209"/>
    </row>
    <row r="55" spans="1:8" s="13" customFormat="1" ht="11.25">
      <c r="A55" s="181"/>
      <c r="B55" s="182"/>
      <c r="C55" s="182"/>
      <c r="D55" s="27"/>
      <c r="E55" s="185" t="s">
        <v>25</v>
      </c>
      <c r="F55" s="185"/>
      <c r="G55" s="185"/>
      <c r="H55" s="187">
        <f>SUM(H51:H54)</f>
        <v>98.19295000000001</v>
      </c>
    </row>
    <row r="56" spans="1:8" s="13" customFormat="1" ht="11.25">
      <c r="A56" s="183"/>
      <c r="B56" s="184"/>
      <c r="C56" s="184"/>
      <c r="D56" s="30"/>
      <c r="E56" s="186"/>
      <c r="F56" s="186"/>
      <c r="G56" s="186"/>
      <c r="H56" s="188"/>
    </row>
    <row r="57" spans="1:8" s="13" customFormat="1" ht="11.25">
      <c r="A57" s="189" t="s">
        <v>26</v>
      </c>
      <c r="B57" s="190"/>
      <c r="C57" s="51"/>
      <c r="D57" s="27"/>
      <c r="E57" s="27"/>
      <c r="F57" s="27"/>
      <c r="G57" s="27"/>
      <c r="H57" s="106"/>
    </row>
    <row r="58" spans="1:8" s="13" customFormat="1" ht="11.25">
      <c r="A58" s="98" t="s">
        <v>109</v>
      </c>
      <c r="B58" s="36"/>
      <c r="C58" s="28"/>
      <c r="D58" s="53"/>
      <c r="E58" s="28"/>
      <c r="F58" s="28"/>
      <c r="G58" s="28"/>
      <c r="H58" s="107"/>
    </row>
    <row r="59" spans="1:8" s="13" customFormat="1" ht="11.25">
      <c r="A59" s="98"/>
      <c r="B59" s="52"/>
      <c r="C59" s="28"/>
      <c r="D59" s="53"/>
      <c r="E59" s="28"/>
      <c r="F59" s="28"/>
      <c r="G59" s="28"/>
      <c r="H59" s="108"/>
    </row>
    <row r="60" spans="1:8" s="13" customFormat="1" ht="12.75">
      <c r="A60" s="98"/>
      <c r="B60" s="52"/>
      <c r="C60" s="54"/>
      <c r="D60" s="55"/>
      <c r="E60" s="56"/>
      <c r="F60" s="30"/>
      <c r="G60" s="30"/>
      <c r="H60" s="109"/>
    </row>
    <row r="61" spans="1:8" s="13" customFormat="1" ht="12">
      <c r="A61" s="110" t="s">
        <v>78</v>
      </c>
      <c r="B61" s="9"/>
      <c r="C61" s="10"/>
      <c r="D61" s="191" t="s">
        <v>89</v>
      </c>
      <c r="E61" s="192"/>
      <c r="F61" s="192"/>
      <c r="G61" s="192"/>
      <c r="H61" s="193"/>
    </row>
    <row r="62" spans="1:8" s="13" customFormat="1" ht="11.25">
      <c r="A62" s="111" t="s">
        <v>88</v>
      </c>
      <c r="B62" s="11"/>
      <c r="C62" s="12"/>
      <c r="D62" s="194"/>
      <c r="E62" s="195"/>
      <c r="F62" s="195"/>
      <c r="G62" s="195"/>
      <c r="H62" s="196"/>
    </row>
    <row r="63" spans="1:8" s="13" customFormat="1" ht="11.25">
      <c r="A63" s="197" t="s">
        <v>79</v>
      </c>
      <c r="B63" s="198"/>
      <c r="C63" s="199"/>
      <c r="D63" s="240" t="s">
        <v>30</v>
      </c>
      <c r="E63" s="241"/>
      <c r="F63" s="241"/>
      <c r="G63" s="242"/>
      <c r="H63" s="179" t="s">
        <v>31</v>
      </c>
    </row>
    <row r="64" spans="1:8" s="13" customFormat="1" ht="12.75" thickBot="1">
      <c r="A64" s="112" t="s">
        <v>77</v>
      </c>
      <c r="B64" s="113"/>
      <c r="C64" s="114"/>
      <c r="D64" s="243"/>
      <c r="E64" s="244"/>
      <c r="F64" s="244"/>
      <c r="G64" s="245"/>
      <c r="H64" s="180"/>
    </row>
    <row r="65" spans="1:8" s="13" customFormat="1" ht="27.75" customHeight="1">
      <c r="A65" s="200" t="str">
        <f>J1</f>
        <v>DATA BASE: OUTUBRO/2014</v>
      </c>
      <c r="B65" s="201"/>
      <c r="C65" s="86" t="s">
        <v>0</v>
      </c>
      <c r="D65" s="234" t="s">
        <v>54</v>
      </c>
      <c r="E65" s="234"/>
      <c r="F65" s="234"/>
      <c r="G65" s="234"/>
      <c r="H65" s="236" t="s">
        <v>29</v>
      </c>
    </row>
    <row r="66" spans="1:8" s="13" customFormat="1" ht="27.75" customHeight="1">
      <c r="A66" s="238" t="s">
        <v>33</v>
      </c>
      <c r="B66" s="239"/>
      <c r="C66" s="14"/>
      <c r="D66" s="235"/>
      <c r="E66" s="235"/>
      <c r="F66" s="235"/>
      <c r="G66" s="235"/>
      <c r="H66" s="237"/>
    </row>
    <row r="67" spans="1:8" s="13" customFormat="1" ht="11.25">
      <c r="A67" s="210" t="s">
        <v>27</v>
      </c>
      <c r="B67" s="212" t="s">
        <v>2</v>
      </c>
      <c r="C67" s="246" t="s">
        <v>3</v>
      </c>
      <c r="D67" s="15" t="s">
        <v>4</v>
      </c>
      <c r="E67" s="16"/>
      <c r="F67" s="17" t="s">
        <v>5</v>
      </c>
      <c r="G67" s="16"/>
      <c r="H67" s="87" t="s">
        <v>6</v>
      </c>
    </row>
    <row r="68" spans="1:8" s="13" customFormat="1" ht="11.25">
      <c r="A68" s="211"/>
      <c r="B68" s="213"/>
      <c r="C68" s="247"/>
      <c r="D68" s="19" t="s">
        <v>7</v>
      </c>
      <c r="E68" s="19" t="s">
        <v>8</v>
      </c>
      <c r="F68" s="19" t="s">
        <v>9</v>
      </c>
      <c r="G68" s="20" t="s">
        <v>10</v>
      </c>
      <c r="H68" s="88" t="s">
        <v>11</v>
      </c>
    </row>
    <row r="69" spans="1:8" s="13" customFormat="1" ht="11.25">
      <c r="A69" s="89"/>
      <c r="B69" s="7"/>
      <c r="C69" s="78"/>
      <c r="D69" s="78"/>
      <c r="E69" s="78"/>
      <c r="F69" s="21"/>
      <c r="G69" s="21"/>
      <c r="H69" s="115"/>
    </row>
    <row r="70" spans="1:8" s="13" customFormat="1" ht="11.25">
      <c r="A70" s="89"/>
      <c r="B70" s="7"/>
      <c r="C70" s="78"/>
      <c r="D70" s="78"/>
      <c r="E70" s="78"/>
      <c r="F70" s="21"/>
      <c r="G70" s="21"/>
      <c r="H70" s="115"/>
    </row>
    <row r="71" spans="1:8" s="13" customFormat="1" ht="11.25">
      <c r="A71" s="91"/>
      <c r="B71" s="27"/>
      <c r="C71" s="27"/>
      <c r="D71" s="27"/>
      <c r="E71" s="27"/>
      <c r="F71" s="185" t="s">
        <v>35</v>
      </c>
      <c r="G71" s="185"/>
      <c r="H71" s="248">
        <f>SUM(H69:H70)</f>
        <v>0</v>
      </c>
    </row>
    <row r="72" spans="1:8" s="13" customFormat="1" ht="11.25">
      <c r="A72" s="92"/>
      <c r="B72" s="28"/>
      <c r="C72" s="28"/>
      <c r="D72" s="28"/>
      <c r="E72" s="28"/>
      <c r="F72" s="186"/>
      <c r="G72" s="186"/>
      <c r="H72" s="249"/>
    </row>
    <row r="73" spans="1:8" s="13" customFormat="1" ht="11.25">
      <c r="A73" s="210" t="s">
        <v>27</v>
      </c>
      <c r="B73" s="214" t="s">
        <v>12</v>
      </c>
      <c r="C73" s="216"/>
      <c r="D73" s="212" t="s">
        <v>13</v>
      </c>
      <c r="E73" s="212" t="s">
        <v>3</v>
      </c>
      <c r="F73" s="214" t="s">
        <v>14</v>
      </c>
      <c r="G73" s="216"/>
      <c r="H73" s="87" t="s">
        <v>15</v>
      </c>
    </row>
    <row r="74" spans="1:8" s="13" customFormat="1" ht="11.25">
      <c r="A74" s="211"/>
      <c r="B74" s="217"/>
      <c r="C74" s="219"/>
      <c r="D74" s="213"/>
      <c r="E74" s="213"/>
      <c r="F74" s="217"/>
      <c r="G74" s="219"/>
      <c r="H74" s="88" t="s">
        <v>11</v>
      </c>
    </row>
    <row r="75" spans="1:8" s="13" customFormat="1" ht="11.25">
      <c r="A75" s="93"/>
      <c r="B75" s="28"/>
      <c r="C75" s="74"/>
      <c r="D75" s="74"/>
      <c r="E75" s="23"/>
      <c r="F75" s="73"/>
      <c r="G75" s="24"/>
      <c r="H75" s="90"/>
    </row>
    <row r="76" spans="1:8" s="13" customFormat="1" ht="11.25">
      <c r="A76" s="89"/>
      <c r="B76" s="28"/>
      <c r="C76" s="22"/>
      <c r="D76" s="22"/>
      <c r="E76" s="23"/>
      <c r="F76" s="29"/>
      <c r="G76" s="24"/>
      <c r="H76" s="90"/>
    </row>
    <row r="77" spans="1:8" s="13" customFormat="1" ht="11.25">
      <c r="A77" s="91"/>
      <c r="B77" s="27"/>
      <c r="C77" s="27"/>
      <c r="D77" s="27"/>
      <c r="E77" s="27"/>
      <c r="F77" s="185" t="s">
        <v>36</v>
      </c>
      <c r="G77" s="185"/>
      <c r="H77" s="228">
        <f>SUM(H75:H76)</f>
        <v>0</v>
      </c>
    </row>
    <row r="78" spans="1:8" s="13" customFormat="1" ht="11.25">
      <c r="A78" s="92"/>
      <c r="B78" s="30"/>
      <c r="C78" s="30"/>
      <c r="D78" s="30"/>
      <c r="E78" s="30"/>
      <c r="F78" s="186"/>
      <c r="G78" s="186"/>
      <c r="H78" s="229"/>
    </row>
    <row r="79" spans="1:8" s="13" customFormat="1" ht="11.25">
      <c r="A79" s="210" t="s">
        <v>27</v>
      </c>
      <c r="B79" s="214" t="s">
        <v>37</v>
      </c>
      <c r="C79" s="216"/>
      <c r="D79" s="212" t="s">
        <v>38</v>
      </c>
      <c r="E79" s="212" t="s">
        <v>39</v>
      </c>
      <c r="F79" s="212" t="s">
        <v>40</v>
      </c>
      <c r="G79" s="212" t="s">
        <v>41</v>
      </c>
      <c r="H79" s="232" t="s">
        <v>42</v>
      </c>
    </row>
    <row r="80" spans="1:8" s="13" customFormat="1" ht="11.25">
      <c r="A80" s="211"/>
      <c r="B80" s="217"/>
      <c r="C80" s="219"/>
      <c r="D80" s="213"/>
      <c r="E80" s="213"/>
      <c r="F80" s="213"/>
      <c r="G80" s="213"/>
      <c r="H80" s="233"/>
    </row>
    <row r="81" spans="1:8" s="13" customFormat="1" ht="11.25">
      <c r="A81" s="93">
        <v>2000</v>
      </c>
      <c r="B81" s="226" t="s">
        <v>43</v>
      </c>
      <c r="C81" s="227"/>
      <c r="D81" s="31">
        <v>5</v>
      </c>
      <c r="E81" s="32" t="s">
        <v>44</v>
      </c>
      <c r="F81" s="31"/>
      <c r="G81" s="31"/>
      <c r="H81" s="94">
        <f>TRUNC(H77*0.05,2)</f>
        <v>0</v>
      </c>
    </row>
    <row r="82" spans="1:8" s="13" customFormat="1" ht="11.25">
      <c r="A82" s="91"/>
      <c r="B82" s="27"/>
      <c r="C82" s="27"/>
      <c r="D82" s="27"/>
      <c r="E82" s="27"/>
      <c r="F82" s="185" t="s">
        <v>45</v>
      </c>
      <c r="G82" s="185"/>
      <c r="H82" s="228">
        <f>H81</f>
        <v>0</v>
      </c>
    </row>
    <row r="83" spans="1:8" s="13" customFormat="1" ht="11.25">
      <c r="A83" s="92"/>
      <c r="B83" s="30"/>
      <c r="C83" s="30"/>
      <c r="D83" s="30"/>
      <c r="E83" s="30"/>
      <c r="F83" s="186"/>
      <c r="G83" s="186"/>
      <c r="H83" s="229"/>
    </row>
    <row r="84" spans="1:8" s="13" customFormat="1" ht="11.25">
      <c r="A84" s="181" t="s">
        <v>46</v>
      </c>
      <c r="B84" s="182"/>
      <c r="C84" s="230"/>
      <c r="D84" s="185" t="s">
        <v>47</v>
      </c>
      <c r="E84" s="185"/>
      <c r="F84" s="185"/>
      <c r="G84" s="185"/>
      <c r="H84" s="228">
        <f>(H71+H77+H82)</f>
        <v>0</v>
      </c>
    </row>
    <row r="85" spans="1:8" s="13" customFormat="1" ht="11.25">
      <c r="A85" s="183"/>
      <c r="B85" s="184"/>
      <c r="C85" s="231"/>
      <c r="D85" s="186"/>
      <c r="E85" s="186"/>
      <c r="F85" s="186"/>
      <c r="G85" s="186"/>
      <c r="H85" s="229"/>
    </row>
    <row r="86" spans="1:8" s="13" customFormat="1" ht="11.25">
      <c r="A86" s="224" t="s">
        <v>48</v>
      </c>
      <c r="B86" s="185"/>
      <c r="C86" s="185"/>
      <c r="D86" s="185"/>
      <c r="E86" s="185"/>
      <c r="F86" s="185"/>
      <c r="G86" s="185"/>
      <c r="H86" s="206">
        <v>10.23</v>
      </c>
    </row>
    <row r="87" spans="1:8" s="13" customFormat="1" ht="11.25">
      <c r="A87" s="225"/>
      <c r="B87" s="186"/>
      <c r="C87" s="186"/>
      <c r="D87" s="186"/>
      <c r="E87" s="186"/>
      <c r="F87" s="186"/>
      <c r="G87" s="186"/>
      <c r="H87" s="207"/>
    </row>
    <row r="88" spans="1:8" s="13" customFormat="1" ht="11.25">
      <c r="A88" s="220"/>
      <c r="B88" s="221"/>
      <c r="C88" s="33"/>
      <c r="D88" s="33"/>
      <c r="E88" s="185" t="s">
        <v>28</v>
      </c>
      <c r="F88" s="185"/>
      <c r="G88" s="185"/>
      <c r="H88" s="208"/>
    </row>
    <row r="89" spans="1:8" s="13" customFormat="1" ht="11.25">
      <c r="A89" s="222"/>
      <c r="B89" s="223"/>
      <c r="C89" s="33"/>
      <c r="D89" s="33"/>
      <c r="E89" s="186"/>
      <c r="F89" s="186"/>
      <c r="G89" s="186"/>
      <c r="H89" s="209"/>
    </row>
    <row r="90" spans="1:8" s="13" customFormat="1" ht="11.25">
      <c r="A90" s="210" t="s">
        <v>27</v>
      </c>
      <c r="B90" s="214" t="s">
        <v>16</v>
      </c>
      <c r="C90" s="215"/>
      <c r="D90" s="216"/>
      <c r="E90" s="212" t="s">
        <v>17</v>
      </c>
      <c r="F90" s="212" t="s">
        <v>15</v>
      </c>
      <c r="G90" s="212" t="s">
        <v>18</v>
      </c>
      <c r="H90" s="95" t="s">
        <v>15</v>
      </c>
    </row>
    <row r="91" spans="1:8" s="13" customFormat="1" ht="11.25">
      <c r="A91" s="211"/>
      <c r="B91" s="217"/>
      <c r="C91" s="218"/>
      <c r="D91" s="219"/>
      <c r="E91" s="213"/>
      <c r="F91" s="213"/>
      <c r="G91" s="213"/>
      <c r="H91" s="96" t="s">
        <v>19</v>
      </c>
    </row>
    <row r="92" spans="1:8" s="13" customFormat="1" ht="11.25">
      <c r="A92" s="98"/>
      <c r="B92" s="36"/>
      <c r="C92" s="28"/>
      <c r="D92" s="22"/>
      <c r="E92" s="34"/>
      <c r="F92" s="34"/>
      <c r="G92" s="35"/>
      <c r="H92" s="97"/>
    </row>
    <row r="93" spans="1:8" s="13" customFormat="1" ht="11.25">
      <c r="A93" s="89"/>
      <c r="B93" s="14"/>
      <c r="C93" s="28"/>
      <c r="D93" s="22"/>
      <c r="E93" s="34"/>
      <c r="F93" s="34"/>
      <c r="G93" s="35"/>
      <c r="H93" s="97"/>
    </row>
    <row r="94" spans="1:8" s="13" customFormat="1" ht="11.25">
      <c r="A94" s="89"/>
      <c r="B94" s="14"/>
      <c r="C94" s="28"/>
      <c r="D94" s="22"/>
      <c r="E94" s="34"/>
      <c r="F94" s="34"/>
      <c r="G94" s="35"/>
      <c r="H94" s="97"/>
    </row>
    <row r="95" spans="1:8" s="13" customFormat="1" ht="11.25">
      <c r="A95" s="89"/>
      <c r="B95" s="14"/>
      <c r="C95" s="28"/>
      <c r="D95" s="22"/>
      <c r="E95" s="34"/>
      <c r="F95" s="34"/>
      <c r="G95" s="35"/>
      <c r="H95" s="97"/>
    </row>
    <row r="96" spans="1:8" s="13" customFormat="1" ht="11.25">
      <c r="A96" s="91"/>
      <c r="B96" s="27"/>
      <c r="C96" s="27"/>
      <c r="D96" s="27"/>
      <c r="E96" s="27"/>
      <c r="F96" s="185" t="s">
        <v>24</v>
      </c>
      <c r="G96" s="185"/>
      <c r="H96" s="206">
        <f>SUM(H92:H95)</f>
        <v>0</v>
      </c>
    </row>
    <row r="97" spans="1:8" s="13" customFormat="1" ht="11.25">
      <c r="A97" s="92"/>
      <c r="B97" s="28"/>
      <c r="C97" s="28"/>
      <c r="D97" s="28"/>
      <c r="E97" s="28"/>
      <c r="F97" s="186"/>
      <c r="G97" s="186"/>
      <c r="H97" s="207"/>
    </row>
    <row r="98" spans="1:8" s="13" customFormat="1" ht="11.25">
      <c r="A98" s="210" t="s">
        <v>27</v>
      </c>
      <c r="B98" s="214" t="s">
        <v>49</v>
      </c>
      <c r="C98" s="215"/>
      <c r="D98" s="216"/>
      <c r="E98" s="212" t="s">
        <v>17</v>
      </c>
      <c r="F98" s="212" t="s">
        <v>15</v>
      </c>
      <c r="G98" s="212" t="s">
        <v>18</v>
      </c>
      <c r="H98" s="95" t="s">
        <v>15</v>
      </c>
    </row>
    <row r="99" spans="1:8" s="13" customFormat="1" ht="11.25">
      <c r="A99" s="211"/>
      <c r="B99" s="217"/>
      <c r="C99" s="218"/>
      <c r="D99" s="219"/>
      <c r="E99" s="213"/>
      <c r="F99" s="213"/>
      <c r="G99" s="213"/>
      <c r="H99" s="96" t="s">
        <v>19</v>
      </c>
    </row>
    <row r="100" spans="1:8" s="13" customFormat="1" ht="11.25">
      <c r="A100" s="101"/>
      <c r="B100" s="79"/>
      <c r="C100" s="40"/>
      <c r="D100" s="41"/>
      <c r="E100" s="75"/>
      <c r="F100" s="21"/>
      <c r="G100" s="42"/>
      <c r="H100" s="97"/>
    </row>
    <row r="101" spans="1:8" s="13" customFormat="1" ht="11.25">
      <c r="A101" s="101"/>
      <c r="B101" s="62"/>
      <c r="C101" s="40"/>
      <c r="D101" s="41"/>
      <c r="E101" s="75"/>
      <c r="F101" s="24"/>
      <c r="G101" s="42"/>
      <c r="H101" s="107"/>
    </row>
    <row r="102" spans="1:8" s="13" customFormat="1" ht="11.25">
      <c r="A102" s="91"/>
      <c r="B102" s="27"/>
      <c r="C102" s="27"/>
      <c r="D102" s="27"/>
      <c r="E102" s="27"/>
      <c r="F102" s="185" t="s">
        <v>50</v>
      </c>
      <c r="G102" s="185"/>
      <c r="H102" s="206">
        <f>SUM(H100:H101)</f>
        <v>0</v>
      </c>
    </row>
    <row r="103" spans="1:8" s="13" customFormat="1" ht="11.25">
      <c r="A103" s="92"/>
      <c r="B103" s="28"/>
      <c r="C103" s="28"/>
      <c r="D103" s="28"/>
      <c r="E103" s="28"/>
      <c r="F103" s="186"/>
      <c r="G103" s="186"/>
      <c r="H103" s="207"/>
    </row>
    <row r="104" spans="1:8" s="13" customFormat="1" ht="11.25">
      <c r="A104" s="210" t="s">
        <v>27</v>
      </c>
      <c r="B104" s="212" t="s">
        <v>20</v>
      </c>
      <c r="C104" s="47" t="s">
        <v>1</v>
      </c>
      <c r="D104" s="47" t="s">
        <v>1</v>
      </c>
      <c r="E104" s="47" t="s">
        <v>1</v>
      </c>
      <c r="F104" s="212" t="s">
        <v>15</v>
      </c>
      <c r="G104" s="212" t="s">
        <v>18</v>
      </c>
      <c r="H104" s="104" t="s">
        <v>6</v>
      </c>
    </row>
    <row r="105" spans="1:8" s="13" customFormat="1" ht="11.25">
      <c r="A105" s="211"/>
      <c r="B105" s="213"/>
      <c r="C105" s="48" t="s">
        <v>22</v>
      </c>
      <c r="D105" s="48" t="s">
        <v>21</v>
      </c>
      <c r="E105" s="48" t="s">
        <v>23</v>
      </c>
      <c r="F105" s="213"/>
      <c r="G105" s="213"/>
      <c r="H105" s="105" t="s">
        <v>19</v>
      </c>
    </row>
    <row r="106" spans="1:8" s="13" customFormat="1" ht="11.25">
      <c r="A106" s="91">
        <v>1000</v>
      </c>
      <c r="B106" s="60" t="s">
        <v>55</v>
      </c>
      <c r="C106" s="31">
        <v>41</v>
      </c>
      <c r="D106" s="31">
        <f>0.15+3.08</f>
        <v>3.23</v>
      </c>
      <c r="E106" s="31">
        <f>C106+D106</f>
        <v>44.23</v>
      </c>
      <c r="F106" s="31">
        <f>0.464*C106+0.483*D106</f>
        <v>20.58409</v>
      </c>
      <c r="G106" s="39">
        <v>0.0034</v>
      </c>
      <c r="H106" s="116">
        <f>TRUNC(F106*G106,2)</f>
        <v>0.06</v>
      </c>
    </row>
    <row r="107" spans="1:8" s="13" customFormat="1" ht="11.25">
      <c r="A107" s="98"/>
      <c r="B107" s="6" t="s">
        <v>56</v>
      </c>
      <c r="C107" s="6"/>
      <c r="D107" s="6"/>
      <c r="E107" s="6"/>
      <c r="F107" s="6"/>
      <c r="G107" s="6"/>
      <c r="H107" s="117"/>
    </row>
    <row r="108" spans="1:8" s="13" customFormat="1" ht="11.25">
      <c r="A108" s="89">
        <v>1015</v>
      </c>
      <c r="B108" s="6" t="s">
        <v>57</v>
      </c>
      <c r="C108" s="21">
        <v>41</v>
      </c>
      <c r="D108" s="21">
        <f>0.15+3.08</f>
        <v>3.23</v>
      </c>
      <c r="E108" s="21">
        <f>C108+D108</f>
        <v>44.23</v>
      </c>
      <c r="F108" s="21">
        <f>0.464*C108+0.483*D108</f>
        <v>20.58409</v>
      </c>
      <c r="G108" s="42">
        <v>0.0132</v>
      </c>
      <c r="H108" s="97">
        <f>TRUNC(F108*G108,2)</f>
        <v>0.27</v>
      </c>
    </row>
    <row r="109" spans="1:8" s="13" customFormat="1" ht="11.25">
      <c r="A109" s="89"/>
      <c r="B109" s="6" t="s">
        <v>58</v>
      </c>
      <c r="C109" s="80"/>
      <c r="D109" s="80"/>
      <c r="E109" s="80"/>
      <c r="F109" s="6"/>
      <c r="G109" s="42"/>
      <c r="H109" s="117"/>
    </row>
    <row r="110" spans="1:8" s="13" customFormat="1" ht="11.25">
      <c r="A110" s="89">
        <v>1628</v>
      </c>
      <c r="B110" s="6" t="s">
        <v>73</v>
      </c>
      <c r="C110" s="21">
        <v>41</v>
      </c>
      <c r="D110" s="21">
        <f>0.15+3.08</f>
        <v>3.23</v>
      </c>
      <c r="E110" s="21">
        <f>C110+D110</f>
        <v>44.23</v>
      </c>
      <c r="F110" s="21">
        <f>0.464*C110+0.483*D110</f>
        <v>20.58409</v>
      </c>
      <c r="G110" s="42">
        <v>0.0002</v>
      </c>
      <c r="H110" s="97">
        <f>TRUNC(F110*G110,2)</f>
        <v>0</v>
      </c>
    </row>
    <row r="111" spans="1:8" s="13" customFormat="1" ht="11.25">
      <c r="A111" s="89"/>
      <c r="B111" s="6" t="s">
        <v>74</v>
      </c>
      <c r="C111" s="81"/>
      <c r="D111" s="81"/>
      <c r="E111" s="81"/>
      <c r="F111" s="25"/>
      <c r="G111" s="46"/>
      <c r="H111" s="118"/>
    </row>
    <row r="112" spans="1:8" s="13" customFormat="1" ht="11.25">
      <c r="A112" s="91"/>
      <c r="B112" s="27"/>
      <c r="C112" s="27"/>
      <c r="D112" s="27"/>
      <c r="E112" s="27"/>
      <c r="F112" s="185" t="s">
        <v>51</v>
      </c>
      <c r="G112" s="185"/>
      <c r="H112" s="206">
        <f>SUM(H106:H111)</f>
        <v>0.33</v>
      </c>
    </row>
    <row r="113" spans="1:8" s="13" customFormat="1" ht="11.25">
      <c r="A113" s="92"/>
      <c r="B113" s="28"/>
      <c r="C113" s="28"/>
      <c r="D113" s="28"/>
      <c r="E113" s="28"/>
      <c r="F113" s="186"/>
      <c r="G113" s="186"/>
      <c r="H113" s="207"/>
    </row>
    <row r="114" spans="1:8" s="13" customFormat="1" ht="11.25">
      <c r="A114" s="91"/>
      <c r="B114" s="27"/>
      <c r="C114" s="27"/>
      <c r="D114" s="27"/>
      <c r="E114" s="185" t="s">
        <v>52</v>
      </c>
      <c r="F114" s="185"/>
      <c r="G114" s="185"/>
      <c r="H114" s="206">
        <f>H86+H96+H102+H112</f>
        <v>10.56</v>
      </c>
    </row>
    <row r="115" spans="1:8" s="13" customFormat="1" ht="11.25">
      <c r="A115" s="92"/>
      <c r="B115" s="28"/>
      <c r="C115" s="28"/>
      <c r="D115" s="28"/>
      <c r="E115" s="186"/>
      <c r="F115" s="186"/>
      <c r="G115" s="186"/>
      <c r="H115" s="207"/>
    </row>
    <row r="116" spans="1:8" s="13" customFormat="1" ht="11.25">
      <c r="A116" s="98"/>
      <c r="B116" s="27"/>
      <c r="C116" s="27"/>
      <c r="D116" s="27"/>
      <c r="E116" s="185" t="s">
        <v>108</v>
      </c>
      <c r="F116" s="185"/>
      <c r="G116" s="185"/>
      <c r="H116" s="208">
        <f>TRUNC(H114*0.2605,2)</f>
        <v>2.75</v>
      </c>
    </row>
    <row r="117" spans="1:8" s="13" customFormat="1" ht="11.25">
      <c r="A117" s="98"/>
      <c r="B117" s="28"/>
      <c r="C117" s="28"/>
      <c r="D117" s="28"/>
      <c r="E117" s="186"/>
      <c r="F117" s="186"/>
      <c r="G117" s="186"/>
      <c r="H117" s="209">
        <f>TRUNC(H115*0.35,2)</f>
        <v>0</v>
      </c>
    </row>
    <row r="118" spans="1:8" s="13" customFormat="1" ht="11.25">
      <c r="A118" s="181"/>
      <c r="B118" s="182"/>
      <c r="C118" s="182"/>
      <c r="D118" s="27"/>
      <c r="E118" s="185" t="s">
        <v>25</v>
      </c>
      <c r="F118" s="185"/>
      <c r="G118" s="185"/>
      <c r="H118" s="187">
        <f>SUM(H114:H117)</f>
        <v>13.31</v>
      </c>
    </row>
    <row r="119" spans="1:8" s="13" customFormat="1" ht="11.25">
      <c r="A119" s="183"/>
      <c r="B119" s="184"/>
      <c r="C119" s="184"/>
      <c r="D119" s="30"/>
      <c r="E119" s="186"/>
      <c r="F119" s="186"/>
      <c r="G119" s="186"/>
      <c r="H119" s="188"/>
    </row>
    <row r="120" spans="1:8" s="13" customFormat="1" ht="11.25">
      <c r="A120" s="189" t="s">
        <v>26</v>
      </c>
      <c r="B120" s="190"/>
      <c r="C120" s="51"/>
      <c r="D120" s="27"/>
      <c r="E120" s="27"/>
      <c r="F120" s="27"/>
      <c r="G120" s="27"/>
      <c r="H120" s="106"/>
    </row>
    <row r="121" spans="1:8" s="13" customFormat="1" ht="11.25">
      <c r="A121" s="98" t="s">
        <v>110</v>
      </c>
      <c r="B121" s="52"/>
      <c r="C121" s="28"/>
      <c r="D121" s="53"/>
      <c r="E121" s="28"/>
      <c r="F121" s="28"/>
      <c r="G121" s="28"/>
      <c r="H121" s="107"/>
    </row>
    <row r="122" spans="1:8" s="13" customFormat="1" ht="11.25">
      <c r="A122" s="98" t="s">
        <v>111</v>
      </c>
      <c r="B122" s="52"/>
      <c r="C122" s="28"/>
      <c r="D122" s="53"/>
      <c r="E122" s="28"/>
      <c r="F122" s="28"/>
      <c r="G122" s="28"/>
      <c r="H122" s="108"/>
    </row>
    <row r="123" spans="1:8" s="13" customFormat="1" ht="12.75">
      <c r="A123" s="98" t="s">
        <v>112</v>
      </c>
      <c r="B123" s="52"/>
      <c r="C123" s="54"/>
      <c r="D123" s="55"/>
      <c r="E123" s="56"/>
      <c r="F123" s="30"/>
      <c r="G123" s="30"/>
      <c r="H123" s="109"/>
    </row>
    <row r="124" spans="1:8" s="13" customFormat="1" ht="12">
      <c r="A124" s="110" t="s">
        <v>78</v>
      </c>
      <c r="B124" s="9"/>
      <c r="C124" s="10"/>
      <c r="D124" s="191" t="s">
        <v>89</v>
      </c>
      <c r="E124" s="192"/>
      <c r="F124" s="192"/>
      <c r="G124" s="192"/>
      <c r="H124" s="193"/>
    </row>
    <row r="125" spans="1:8" s="13" customFormat="1" ht="11.25">
      <c r="A125" s="111" t="s">
        <v>88</v>
      </c>
      <c r="B125" s="11"/>
      <c r="C125" s="12"/>
      <c r="D125" s="194"/>
      <c r="E125" s="195"/>
      <c r="F125" s="195"/>
      <c r="G125" s="195"/>
      <c r="H125" s="196"/>
    </row>
    <row r="126" spans="1:8" s="13" customFormat="1" ht="11.25">
      <c r="A126" s="197" t="s">
        <v>79</v>
      </c>
      <c r="B126" s="198"/>
      <c r="C126" s="199"/>
      <c r="D126" s="240" t="s">
        <v>30</v>
      </c>
      <c r="E126" s="241"/>
      <c r="F126" s="241"/>
      <c r="G126" s="242"/>
      <c r="H126" s="179" t="s">
        <v>31</v>
      </c>
    </row>
    <row r="127" spans="1:8" s="13" customFormat="1" ht="12.75" thickBot="1">
      <c r="A127" s="112" t="s">
        <v>77</v>
      </c>
      <c r="B127" s="113"/>
      <c r="C127" s="114"/>
      <c r="D127" s="243"/>
      <c r="E127" s="244"/>
      <c r="F127" s="244"/>
      <c r="G127" s="245"/>
      <c r="H127" s="180"/>
    </row>
    <row r="128" spans="1:8" s="13" customFormat="1" ht="15" customHeight="1">
      <c r="A128" s="200" t="str">
        <f>J1</f>
        <v>DATA BASE: OUTUBRO/2014</v>
      </c>
      <c r="B128" s="201"/>
      <c r="C128" s="86" t="s">
        <v>0</v>
      </c>
      <c r="D128" s="234" t="s">
        <v>61</v>
      </c>
      <c r="E128" s="234"/>
      <c r="F128" s="234"/>
      <c r="G128" s="234"/>
      <c r="H128" s="236" t="s">
        <v>59</v>
      </c>
    </row>
    <row r="129" spans="1:8" s="13" customFormat="1" ht="15" customHeight="1">
      <c r="A129" s="238" t="s">
        <v>62</v>
      </c>
      <c r="B129" s="239"/>
      <c r="C129" s="14"/>
      <c r="D129" s="235"/>
      <c r="E129" s="235"/>
      <c r="F129" s="235"/>
      <c r="G129" s="235"/>
      <c r="H129" s="237"/>
    </row>
    <row r="130" spans="1:8" s="13" customFormat="1" ht="11.25">
      <c r="A130" s="210" t="s">
        <v>27</v>
      </c>
      <c r="B130" s="212" t="s">
        <v>2</v>
      </c>
      <c r="C130" s="246" t="s">
        <v>3</v>
      </c>
      <c r="D130" s="15" t="s">
        <v>4</v>
      </c>
      <c r="E130" s="16"/>
      <c r="F130" s="17" t="s">
        <v>5</v>
      </c>
      <c r="G130" s="16"/>
      <c r="H130" s="87" t="s">
        <v>6</v>
      </c>
    </row>
    <row r="131" spans="1:8" s="13" customFormat="1" ht="11.25">
      <c r="A131" s="211"/>
      <c r="B131" s="213"/>
      <c r="C131" s="247"/>
      <c r="D131" s="19" t="s">
        <v>7</v>
      </c>
      <c r="E131" s="19" t="s">
        <v>8</v>
      </c>
      <c r="F131" s="19" t="s">
        <v>9</v>
      </c>
      <c r="G131" s="20" t="s">
        <v>10</v>
      </c>
      <c r="H131" s="88" t="s">
        <v>11</v>
      </c>
    </row>
    <row r="132" spans="1:8" s="13" customFormat="1" ht="11.25">
      <c r="A132" s="89"/>
      <c r="B132" s="7"/>
      <c r="C132" s="78"/>
      <c r="D132" s="78"/>
      <c r="E132" s="78"/>
      <c r="F132" s="21"/>
      <c r="G132" s="21"/>
      <c r="H132" s="115"/>
    </row>
    <row r="133" spans="1:8" s="13" customFormat="1" ht="11.25">
      <c r="A133" s="89"/>
      <c r="B133" s="7"/>
      <c r="C133" s="78"/>
      <c r="D133" s="78"/>
      <c r="E133" s="78"/>
      <c r="F133" s="21"/>
      <c r="G133" s="21"/>
      <c r="H133" s="115"/>
    </row>
    <row r="134" spans="1:8" s="13" customFormat="1" ht="11.25">
      <c r="A134" s="91"/>
      <c r="B134" s="27"/>
      <c r="C134" s="27"/>
      <c r="D134" s="27"/>
      <c r="E134" s="27"/>
      <c r="F134" s="185" t="s">
        <v>35</v>
      </c>
      <c r="G134" s="185"/>
      <c r="H134" s="248">
        <f>SUM(H132:H133)</f>
        <v>0</v>
      </c>
    </row>
    <row r="135" spans="1:8" s="13" customFormat="1" ht="11.25">
      <c r="A135" s="92"/>
      <c r="B135" s="28"/>
      <c r="C135" s="28"/>
      <c r="D135" s="28"/>
      <c r="E135" s="28"/>
      <c r="F135" s="186"/>
      <c r="G135" s="186"/>
      <c r="H135" s="249"/>
    </row>
    <row r="136" spans="1:8" s="13" customFormat="1" ht="11.25">
      <c r="A136" s="210" t="s">
        <v>27</v>
      </c>
      <c r="B136" s="214" t="s">
        <v>12</v>
      </c>
      <c r="C136" s="216"/>
      <c r="D136" s="212" t="s">
        <v>13</v>
      </c>
      <c r="E136" s="212" t="s">
        <v>3</v>
      </c>
      <c r="F136" s="214" t="s">
        <v>14</v>
      </c>
      <c r="G136" s="216"/>
      <c r="H136" s="87" t="s">
        <v>15</v>
      </c>
    </row>
    <row r="137" spans="1:8" s="13" customFormat="1" ht="11.25">
      <c r="A137" s="211"/>
      <c r="B137" s="217"/>
      <c r="C137" s="219"/>
      <c r="D137" s="213"/>
      <c r="E137" s="213"/>
      <c r="F137" s="217"/>
      <c r="G137" s="219"/>
      <c r="H137" s="88" t="s">
        <v>11</v>
      </c>
    </row>
    <row r="138" spans="1:8" s="13" customFormat="1" ht="11.25">
      <c r="A138" s="93"/>
      <c r="B138" s="28"/>
      <c r="C138" s="74"/>
      <c r="D138" s="74"/>
      <c r="E138" s="23"/>
      <c r="F138" s="73"/>
      <c r="G138" s="24"/>
      <c r="H138" s="90"/>
    </row>
    <row r="139" spans="1:8" s="13" customFormat="1" ht="11.25">
      <c r="A139" s="89"/>
      <c r="B139" s="28"/>
      <c r="C139" s="22"/>
      <c r="D139" s="22"/>
      <c r="E139" s="23"/>
      <c r="F139" s="29"/>
      <c r="G139" s="24"/>
      <c r="H139" s="90"/>
    </row>
    <row r="140" spans="1:8" s="13" customFormat="1" ht="11.25">
      <c r="A140" s="89"/>
      <c r="B140" s="28"/>
      <c r="C140" s="22"/>
      <c r="D140" s="22"/>
      <c r="E140" s="23"/>
      <c r="F140" s="29"/>
      <c r="G140" s="24"/>
      <c r="H140" s="90"/>
    </row>
    <row r="141" spans="1:8" s="13" customFormat="1" ht="11.25">
      <c r="A141" s="91"/>
      <c r="B141" s="27"/>
      <c r="C141" s="27"/>
      <c r="D141" s="27"/>
      <c r="E141" s="27"/>
      <c r="F141" s="185" t="s">
        <v>36</v>
      </c>
      <c r="G141" s="185"/>
      <c r="H141" s="228">
        <f>SUM(H138:H140)</f>
        <v>0</v>
      </c>
    </row>
    <row r="142" spans="1:8" s="13" customFormat="1" ht="11.25">
      <c r="A142" s="92"/>
      <c r="B142" s="30"/>
      <c r="C142" s="30"/>
      <c r="D142" s="30"/>
      <c r="E142" s="30"/>
      <c r="F142" s="186"/>
      <c r="G142" s="186"/>
      <c r="H142" s="229"/>
    </row>
    <row r="143" spans="1:8" s="13" customFormat="1" ht="11.25">
      <c r="A143" s="210" t="s">
        <v>27</v>
      </c>
      <c r="B143" s="214" t="s">
        <v>37</v>
      </c>
      <c r="C143" s="216"/>
      <c r="D143" s="212" t="s">
        <v>38</v>
      </c>
      <c r="E143" s="212" t="s">
        <v>39</v>
      </c>
      <c r="F143" s="212" t="s">
        <v>40</v>
      </c>
      <c r="G143" s="212" t="s">
        <v>41</v>
      </c>
      <c r="H143" s="232" t="s">
        <v>42</v>
      </c>
    </row>
    <row r="144" spans="1:8" s="13" customFormat="1" ht="11.25">
      <c r="A144" s="211"/>
      <c r="B144" s="217"/>
      <c r="C144" s="219"/>
      <c r="D144" s="213"/>
      <c r="E144" s="213"/>
      <c r="F144" s="213"/>
      <c r="G144" s="213"/>
      <c r="H144" s="233"/>
    </row>
    <row r="145" spans="1:8" s="13" customFormat="1" ht="11.25">
      <c r="A145" s="93">
        <v>2000</v>
      </c>
      <c r="B145" s="226" t="s">
        <v>43</v>
      </c>
      <c r="C145" s="227"/>
      <c r="D145" s="31">
        <v>5</v>
      </c>
      <c r="E145" s="32" t="s">
        <v>44</v>
      </c>
      <c r="F145" s="31"/>
      <c r="G145" s="31"/>
      <c r="H145" s="94">
        <f>TRUNC(H141*0.05,2)</f>
        <v>0</v>
      </c>
    </row>
    <row r="146" spans="1:8" s="13" customFormat="1" ht="11.25">
      <c r="A146" s="91"/>
      <c r="B146" s="27"/>
      <c r="C146" s="27"/>
      <c r="D146" s="27"/>
      <c r="E146" s="27"/>
      <c r="F146" s="185" t="s">
        <v>45</v>
      </c>
      <c r="G146" s="185"/>
      <c r="H146" s="228">
        <f>H145</f>
        <v>0</v>
      </c>
    </row>
    <row r="147" spans="1:8" s="13" customFormat="1" ht="11.25">
      <c r="A147" s="92"/>
      <c r="B147" s="30"/>
      <c r="C147" s="30"/>
      <c r="D147" s="30"/>
      <c r="E147" s="30"/>
      <c r="F147" s="186"/>
      <c r="G147" s="186"/>
      <c r="H147" s="229"/>
    </row>
    <row r="148" spans="1:8" s="13" customFormat="1" ht="11.25">
      <c r="A148" s="181" t="s">
        <v>46</v>
      </c>
      <c r="B148" s="182"/>
      <c r="C148" s="230"/>
      <c r="D148" s="185" t="s">
        <v>47</v>
      </c>
      <c r="E148" s="185"/>
      <c r="F148" s="185"/>
      <c r="G148" s="185"/>
      <c r="H148" s="228">
        <f>(H134+H141+H146)</f>
        <v>0</v>
      </c>
    </row>
    <row r="149" spans="1:8" s="13" customFormat="1" ht="11.25">
      <c r="A149" s="183"/>
      <c r="B149" s="184"/>
      <c r="C149" s="231"/>
      <c r="D149" s="186"/>
      <c r="E149" s="186"/>
      <c r="F149" s="186"/>
      <c r="G149" s="186"/>
      <c r="H149" s="229"/>
    </row>
    <row r="150" spans="1:8" s="13" customFormat="1" ht="11.25">
      <c r="A150" s="224" t="s">
        <v>48</v>
      </c>
      <c r="B150" s="185"/>
      <c r="C150" s="185"/>
      <c r="D150" s="185"/>
      <c r="E150" s="185"/>
      <c r="F150" s="185"/>
      <c r="G150" s="185"/>
      <c r="H150" s="206">
        <v>30.86</v>
      </c>
    </row>
    <row r="151" spans="1:8" s="13" customFormat="1" ht="11.25">
      <c r="A151" s="225"/>
      <c r="B151" s="186"/>
      <c r="C151" s="186"/>
      <c r="D151" s="186"/>
      <c r="E151" s="186"/>
      <c r="F151" s="186"/>
      <c r="G151" s="186"/>
      <c r="H151" s="207"/>
    </row>
    <row r="152" spans="1:8" s="13" customFormat="1" ht="11.25">
      <c r="A152" s="220"/>
      <c r="B152" s="221"/>
      <c r="C152" s="33"/>
      <c r="D152" s="33"/>
      <c r="E152" s="185" t="s">
        <v>28</v>
      </c>
      <c r="F152" s="185"/>
      <c r="G152" s="185"/>
      <c r="H152" s="208"/>
    </row>
    <row r="153" spans="1:8" s="13" customFormat="1" ht="11.25">
      <c r="A153" s="222"/>
      <c r="B153" s="223"/>
      <c r="C153" s="33"/>
      <c r="D153" s="33"/>
      <c r="E153" s="186"/>
      <c r="F153" s="186"/>
      <c r="G153" s="186"/>
      <c r="H153" s="209"/>
    </row>
    <row r="154" spans="1:8" s="13" customFormat="1" ht="11.25">
      <c r="A154" s="210" t="s">
        <v>27</v>
      </c>
      <c r="B154" s="214" t="s">
        <v>16</v>
      </c>
      <c r="C154" s="215"/>
      <c r="D154" s="216"/>
      <c r="E154" s="212" t="s">
        <v>17</v>
      </c>
      <c r="F154" s="212" t="s">
        <v>15</v>
      </c>
      <c r="G154" s="212" t="s">
        <v>18</v>
      </c>
      <c r="H154" s="95" t="s">
        <v>15</v>
      </c>
    </row>
    <row r="155" spans="1:8" s="13" customFormat="1" ht="11.25">
      <c r="A155" s="211"/>
      <c r="B155" s="217"/>
      <c r="C155" s="218"/>
      <c r="D155" s="219"/>
      <c r="E155" s="213"/>
      <c r="F155" s="213"/>
      <c r="G155" s="213"/>
      <c r="H155" s="96" t="s">
        <v>19</v>
      </c>
    </row>
    <row r="156" spans="1:8" s="13" customFormat="1" ht="11.25">
      <c r="A156" s="98"/>
      <c r="B156" s="36"/>
      <c r="C156" s="28"/>
      <c r="D156" s="22"/>
      <c r="E156" s="34"/>
      <c r="F156" s="34"/>
      <c r="G156" s="35"/>
      <c r="H156" s="97"/>
    </row>
    <row r="157" spans="1:8" s="13" customFormat="1" ht="11.25">
      <c r="A157" s="98"/>
      <c r="B157" s="36"/>
      <c r="C157" s="28"/>
      <c r="D157" s="22"/>
      <c r="E157" s="34"/>
      <c r="F157" s="34"/>
      <c r="G157" s="35"/>
      <c r="H157" s="97"/>
    </row>
    <row r="158" spans="1:8" s="13" customFormat="1" ht="11.25">
      <c r="A158" s="89"/>
      <c r="B158" s="14"/>
      <c r="C158" s="28"/>
      <c r="D158" s="22"/>
      <c r="E158" s="34"/>
      <c r="F158" s="34"/>
      <c r="G158" s="35"/>
      <c r="H158" s="97"/>
    </row>
    <row r="159" spans="1:8" s="13" customFormat="1" ht="11.25">
      <c r="A159" s="91"/>
      <c r="B159" s="27"/>
      <c r="C159" s="27"/>
      <c r="D159" s="27"/>
      <c r="E159" s="27"/>
      <c r="F159" s="185" t="s">
        <v>24</v>
      </c>
      <c r="G159" s="185"/>
      <c r="H159" s="206">
        <f>SUM(H156:H158)</f>
        <v>0</v>
      </c>
    </row>
    <row r="160" spans="1:8" s="13" customFormat="1" ht="11.25">
      <c r="A160" s="92"/>
      <c r="B160" s="28"/>
      <c r="C160" s="28"/>
      <c r="D160" s="28"/>
      <c r="E160" s="28"/>
      <c r="F160" s="186"/>
      <c r="G160" s="186"/>
      <c r="H160" s="207"/>
    </row>
    <row r="161" spans="1:8" s="13" customFormat="1" ht="11.25">
      <c r="A161" s="210" t="s">
        <v>27</v>
      </c>
      <c r="B161" s="214" t="s">
        <v>49</v>
      </c>
      <c r="C161" s="215"/>
      <c r="D161" s="216"/>
      <c r="E161" s="212" t="s">
        <v>17</v>
      </c>
      <c r="F161" s="212" t="s">
        <v>15</v>
      </c>
      <c r="G161" s="212" t="s">
        <v>18</v>
      </c>
      <c r="H161" s="95" t="s">
        <v>15</v>
      </c>
    </row>
    <row r="162" spans="1:8" s="13" customFormat="1" ht="11.25">
      <c r="A162" s="211"/>
      <c r="B162" s="217"/>
      <c r="C162" s="218"/>
      <c r="D162" s="219"/>
      <c r="E162" s="213"/>
      <c r="F162" s="213"/>
      <c r="G162" s="213"/>
      <c r="H162" s="96" t="s">
        <v>19</v>
      </c>
    </row>
    <row r="163" spans="1:8" s="13" customFormat="1" ht="11.25">
      <c r="A163" s="119"/>
      <c r="B163" s="82"/>
      <c r="C163" s="37"/>
      <c r="D163" s="38"/>
      <c r="E163" s="75"/>
      <c r="F163" s="31"/>
      <c r="G163" s="39"/>
      <c r="H163" s="116"/>
    </row>
    <row r="164" spans="1:8" s="13" customFormat="1" ht="11.25">
      <c r="A164" s="101"/>
      <c r="B164" s="79"/>
      <c r="C164" s="40"/>
      <c r="D164" s="41"/>
      <c r="E164" s="75"/>
      <c r="F164" s="21"/>
      <c r="G164" s="42"/>
      <c r="H164" s="97"/>
    </row>
    <row r="165" spans="1:8" s="13" customFormat="1" ht="11.25">
      <c r="A165" s="101"/>
      <c r="B165" s="79"/>
      <c r="C165" s="40"/>
      <c r="D165" s="41"/>
      <c r="E165" s="75"/>
      <c r="F165" s="21"/>
      <c r="G165" s="42"/>
      <c r="H165" s="97"/>
    </row>
    <row r="166" spans="1:8" s="13" customFormat="1" ht="11.25">
      <c r="A166" s="101"/>
      <c r="B166" s="62"/>
      <c r="C166" s="40"/>
      <c r="D166" s="41"/>
      <c r="E166" s="75"/>
      <c r="F166" s="21"/>
      <c r="G166" s="42"/>
      <c r="H166" s="97"/>
    </row>
    <row r="167" spans="1:8" s="13" customFormat="1" ht="11.25">
      <c r="A167" s="102"/>
      <c r="B167" s="63"/>
      <c r="C167" s="43"/>
      <c r="D167" s="44"/>
      <c r="E167" s="77"/>
      <c r="F167" s="45"/>
      <c r="G167" s="46"/>
      <c r="H167" s="120"/>
    </row>
    <row r="168" spans="1:8" s="13" customFormat="1" ht="11.25">
      <c r="A168" s="91"/>
      <c r="B168" s="27"/>
      <c r="C168" s="27"/>
      <c r="D168" s="27"/>
      <c r="E168" s="27"/>
      <c r="F168" s="185" t="s">
        <v>50</v>
      </c>
      <c r="G168" s="185"/>
      <c r="H168" s="206">
        <f>SUM(H163:H167)</f>
        <v>0</v>
      </c>
    </row>
    <row r="169" spans="1:8" s="13" customFormat="1" ht="11.25">
      <c r="A169" s="92"/>
      <c r="B169" s="28"/>
      <c r="C169" s="28"/>
      <c r="D169" s="28"/>
      <c r="E169" s="28"/>
      <c r="F169" s="186"/>
      <c r="G169" s="186"/>
      <c r="H169" s="207"/>
    </row>
    <row r="170" spans="1:8" s="13" customFormat="1" ht="11.25">
      <c r="A170" s="210" t="s">
        <v>27</v>
      </c>
      <c r="B170" s="212" t="s">
        <v>20</v>
      </c>
      <c r="C170" s="47" t="s">
        <v>1</v>
      </c>
      <c r="D170" s="47" t="s">
        <v>1</v>
      </c>
      <c r="E170" s="47" t="s">
        <v>1</v>
      </c>
      <c r="F170" s="212" t="s">
        <v>15</v>
      </c>
      <c r="G170" s="212" t="s">
        <v>18</v>
      </c>
      <c r="H170" s="104" t="s">
        <v>6</v>
      </c>
    </row>
    <row r="171" spans="1:8" s="13" customFormat="1" ht="11.25">
      <c r="A171" s="211"/>
      <c r="B171" s="213"/>
      <c r="C171" s="48" t="s">
        <v>22</v>
      </c>
      <c r="D171" s="48" t="s">
        <v>21</v>
      </c>
      <c r="E171" s="48" t="s">
        <v>23</v>
      </c>
      <c r="F171" s="213"/>
      <c r="G171" s="213"/>
      <c r="H171" s="105" t="s">
        <v>19</v>
      </c>
    </row>
    <row r="172" spans="1:8" s="13" customFormat="1" ht="11.25">
      <c r="A172" s="91">
        <v>1028</v>
      </c>
      <c r="B172" s="60" t="s">
        <v>60</v>
      </c>
      <c r="C172" s="31">
        <v>18</v>
      </c>
      <c r="D172" s="31">
        <f>0.15+3.08</f>
        <v>3.23</v>
      </c>
      <c r="E172" s="31">
        <f>TRUNC(C172+D172,2)</f>
        <v>21.23</v>
      </c>
      <c r="F172" s="31">
        <f>0.502*C172+0.523*D172+2.095</f>
        <v>12.82029</v>
      </c>
      <c r="G172" s="39">
        <v>0.075</v>
      </c>
      <c r="H172" s="116">
        <f>TRUNC(F172*G172,2)</f>
        <v>0.96</v>
      </c>
    </row>
    <row r="173" spans="1:8" s="13" customFormat="1" ht="11.25">
      <c r="A173" s="98"/>
      <c r="B173" s="49"/>
      <c r="C173" s="21"/>
      <c r="D173" s="21"/>
      <c r="E173" s="21"/>
      <c r="F173" s="21"/>
      <c r="G173" s="42"/>
      <c r="H173" s="97"/>
    </row>
    <row r="174" spans="1:8" s="13" customFormat="1" ht="11.25">
      <c r="A174" s="98"/>
      <c r="B174" s="6"/>
      <c r="C174" s="6"/>
      <c r="D174" s="6"/>
      <c r="E174" s="6"/>
      <c r="F174" s="6"/>
      <c r="G174" s="6"/>
      <c r="H174" s="117"/>
    </row>
    <row r="175" spans="1:8" s="13" customFormat="1" ht="11.25">
      <c r="A175" s="89"/>
      <c r="B175" s="6"/>
      <c r="C175" s="21"/>
      <c r="D175" s="21"/>
      <c r="E175" s="21"/>
      <c r="F175" s="21"/>
      <c r="G175" s="42"/>
      <c r="H175" s="97"/>
    </row>
    <row r="176" spans="1:8" s="13" customFormat="1" ht="11.25">
      <c r="A176" s="91"/>
      <c r="B176" s="27"/>
      <c r="C176" s="27"/>
      <c r="D176" s="27"/>
      <c r="E176" s="27"/>
      <c r="F176" s="185" t="s">
        <v>51</v>
      </c>
      <c r="G176" s="185"/>
      <c r="H176" s="206">
        <f>SUM(H172:H175)</f>
        <v>0.96</v>
      </c>
    </row>
    <row r="177" spans="1:8" s="13" customFormat="1" ht="11.25">
      <c r="A177" s="92"/>
      <c r="B177" s="28"/>
      <c r="C177" s="28"/>
      <c r="D177" s="28"/>
      <c r="E177" s="28"/>
      <c r="F177" s="186"/>
      <c r="G177" s="186"/>
      <c r="H177" s="207"/>
    </row>
    <row r="178" spans="1:8" s="13" customFormat="1" ht="11.25">
      <c r="A178" s="91"/>
      <c r="B178" s="27"/>
      <c r="C178" s="27"/>
      <c r="D178" s="27"/>
      <c r="E178" s="185" t="s">
        <v>52</v>
      </c>
      <c r="F178" s="185"/>
      <c r="G178" s="185"/>
      <c r="H178" s="206">
        <f>H150+H159+H168+H176</f>
        <v>31.82</v>
      </c>
    </row>
    <row r="179" spans="1:8" s="13" customFormat="1" ht="11.25">
      <c r="A179" s="92"/>
      <c r="B179" s="28"/>
      <c r="C179" s="28"/>
      <c r="D179" s="28"/>
      <c r="E179" s="186"/>
      <c r="F179" s="186"/>
      <c r="G179" s="186"/>
      <c r="H179" s="207"/>
    </row>
    <row r="180" spans="1:8" s="13" customFormat="1" ht="11.25">
      <c r="A180" s="98"/>
      <c r="B180" s="27"/>
      <c r="C180" s="27"/>
      <c r="D180" s="27"/>
      <c r="E180" s="185" t="s">
        <v>108</v>
      </c>
      <c r="F180" s="185"/>
      <c r="G180" s="185"/>
      <c r="H180" s="208">
        <f>TRUNC(H178*0.2605,2)</f>
        <v>8.28</v>
      </c>
    </row>
    <row r="181" spans="1:8" s="13" customFormat="1" ht="11.25">
      <c r="A181" s="98"/>
      <c r="B181" s="28"/>
      <c r="C181" s="28"/>
      <c r="D181" s="28"/>
      <c r="E181" s="186"/>
      <c r="F181" s="186"/>
      <c r="G181" s="186"/>
      <c r="H181" s="209">
        <f>TRUNC(H179*0.35,2)</f>
        <v>0</v>
      </c>
    </row>
    <row r="182" spans="1:8" s="13" customFormat="1" ht="11.25">
      <c r="A182" s="181"/>
      <c r="B182" s="182"/>
      <c r="C182" s="182"/>
      <c r="D182" s="27"/>
      <c r="E182" s="185" t="s">
        <v>25</v>
      </c>
      <c r="F182" s="185"/>
      <c r="G182" s="185"/>
      <c r="H182" s="187">
        <f>SUM(H178:H181)</f>
        <v>40.1</v>
      </c>
    </row>
    <row r="183" spans="1:8" s="13" customFormat="1" ht="11.25">
      <c r="A183" s="183"/>
      <c r="B183" s="184"/>
      <c r="C183" s="184"/>
      <c r="D183" s="30"/>
      <c r="E183" s="186"/>
      <c r="F183" s="186"/>
      <c r="G183" s="186"/>
      <c r="H183" s="188"/>
    </row>
    <row r="184" spans="1:8" s="13" customFormat="1" ht="11.25">
      <c r="A184" s="189" t="s">
        <v>26</v>
      </c>
      <c r="B184" s="190"/>
      <c r="C184" s="51"/>
      <c r="D184" s="27"/>
      <c r="E184" s="27"/>
      <c r="F184" s="27"/>
      <c r="G184" s="27"/>
      <c r="H184" s="106"/>
    </row>
    <row r="185" spans="1:8" s="13" customFormat="1" ht="11.25">
      <c r="A185" s="98" t="s">
        <v>109</v>
      </c>
      <c r="B185" s="52"/>
      <c r="C185" s="28"/>
      <c r="D185" s="53"/>
      <c r="E185" s="28"/>
      <c r="F185" s="28"/>
      <c r="G185" s="28"/>
      <c r="H185" s="107"/>
    </row>
    <row r="186" spans="1:8" s="13" customFormat="1" ht="11.25">
      <c r="A186" s="98"/>
      <c r="B186" s="52"/>
      <c r="C186" s="28"/>
      <c r="D186" s="53"/>
      <c r="E186" s="28"/>
      <c r="F186" s="28"/>
      <c r="G186" s="28"/>
      <c r="H186" s="108"/>
    </row>
    <row r="187" spans="1:8" s="13" customFormat="1" ht="12.75">
      <c r="A187" s="98"/>
      <c r="B187" s="52"/>
      <c r="C187" s="54"/>
      <c r="D187" s="55"/>
      <c r="E187" s="56"/>
      <c r="F187" s="30"/>
      <c r="G187" s="30"/>
      <c r="H187" s="109"/>
    </row>
    <row r="188" spans="1:8" s="13" customFormat="1" ht="12">
      <c r="A188" s="110" t="s">
        <v>78</v>
      </c>
      <c r="B188" s="9"/>
      <c r="C188" s="10"/>
      <c r="D188" s="191" t="s">
        <v>89</v>
      </c>
      <c r="E188" s="192"/>
      <c r="F188" s="192"/>
      <c r="G188" s="192"/>
      <c r="H188" s="193"/>
    </row>
    <row r="189" spans="1:8" s="13" customFormat="1" ht="11.25">
      <c r="A189" s="111" t="s">
        <v>88</v>
      </c>
      <c r="B189" s="11"/>
      <c r="C189" s="12"/>
      <c r="D189" s="194"/>
      <c r="E189" s="195"/>
      <c r="F189" s="195"/>
      <c r="G189" s="195"/>
      <c r="H189" s="196"/>
    </row>
    <row r="190" spans="1:8" s="13" customFormat="1" ht="11.25">
      <c r="A190" s="197" t="s">
        <v>79</v>
      </c>
      <c r="B190" s="198"/>
      <c r="C190" s="199"/>
      <c r="D190" s="240" t="s">
        <v>30</v>
      </c>
      <c r="E190" s="241"/>
      <c r="F190" s="241"/>
      <c r="G190" s="242"/>
      <c r="H190" s="179" t="s">
        <v>31</v>
      </c>
    </row>
    <row r="191" spans="1:8" s="13" customFormat="1" ht="12.75" thickBot="1">
      <c r="A191" s="112" t="s">
        <v>77</v>
      </c>
      <c r="B191" s="113"/>
      <c r="C191" s="114"/>
      <c r="D191" s="243"/>
      <c r="E191" s="244"/>
      <c r="F191" s="244"/>
      <c r="G191" s="245"/>
      <c r="H191" s="180"/>
    </row>
    <row r="192" spans="1:40" s="13" customFormat="1" ht="18" customHeight="1">
      <c r="A192" s="200" t="str">
        <f>J1</f>
        <v>DATA BASE: OUTUBRO/2014</v>
      </c>
      <c r="B192" s="201"/>
      <c r="C192" s="86" t="s">
        <v>0</v>
      </c>
      <c r="D192" s="234" t="s">
        <v>63</v>
      </c>
      <c r="E192" s="234"/>
      <c r="F192" s="234"/>
      <c r="G192" s="234"/>
      <c r="H192" s="236" t="s">
        <v>34</v>
      </c>
      <c r="I192" s="1"/>
      <c r="J192" s="3"/>
      <c r="K192" s="4"/>
      <c r="L192" s="4"/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s="13" customFormat="1" ht="18" customHeight="1">
      <c r="A193" s="238" t="s">
        <v>32</v>
      </c>
      <c r="B193" s="239"/>
      <c r="C193" s="14"/>
      <c r="D193" s="235"/>
      <c r="E193" s="235"/>
      <c r="F193" s="235"/>
      <c r="G193" s="235"/>
      <c r="H193" s="237"/>
      <c r="I193" s="1"/>
      <c r="J193" s="4"/>
      <c r="K193" s="4"/>
      <c r="L193" s="4"/>
      <c r="M193" s="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s="13" customFormat="1" ht="12">
      <c r="A194" s="210" t="s">
        <v>27</v>
      </c>
      <c r="B194" s="212" t="s">
        <v>2</v>
      </c>
      <c r="C194" s="246" t="s">
        <v>3</v>
      </c>
      <c r="D194" s="15" t="s">
        <v>4</v>
      </c>
      <c r="E194" s="16"/>
      <c r="F194" s="17" t="s">
        <v>5</v>
      </c>
      <c r="G194" s="16"/>
      <c r="H194" s="87" t="s">
        <v>6</v>
      </c>
      <c r="I194" s="1"/>
      <c r="J194" s="5"/>
      <c r="K194" s="5"/>
      <c r="L194" s="2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s="13" customFormat="1" ht="11.25">
      <c r="A195" s="211"/>
      <c r="B195" s="213"/>
      <c r="C195" s="247"/>
      <c r="D195" s="19" t="s">
        <v>7</v>
      </c>
      <c r="E195" s="19" t="s">
        <v>8</v>
      </c>
      <c r="F195" s="19" t="s">
        <v>9</v>
      </c>
      <c r="G195" s="20" t="s">
        <v>10</v>
      </c>
      <c r="H195" s="88" t="s">
        <v>11</v>
      </c>
      <c r="I195" s="1"/>
      <c r="J195" s="5"/>
      <c r="K195" s="5"/>
      <c r="L195" s="5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s="13" customFormat="1" ht="11.25" customHeight="1">
      <c r="A196" s="89"/>
      <c r="B196" s="22"/>
      <c r="C196" s="24"/>
      <c r="D196" s="23"/>
      <c r="E196" s="23"/>
      <c r="F196" s="24"/>
      <c r="G196" s="24"/>
      <c r="H196" s="90"/>
      <c r="I196" s="1"/>
      <c r="J196" s="8"/>
      <c r="K196" s="8"/>
      <c r="L196" s="8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s="13" customFormat="1" ht="11.25" customHeight="1">
      <c r="A197" s="89"/>
      <c r="B197" s="22"/>
      <c r="C197" s="24"/>
      <c r="D197" s="23"/>
      <c r="E197" s="23"/>
      <c r="F197" s="24"/>
      <c r="G197" s="24"/>
      <c r="H197" s="90"/>
      <c r="I197" s="1"/>
      <c r="J197" s="8"/>
      <c r="K197" s="8"/>
      <c r="L197" s="8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s="13" customFormat="1" ht="11.25" customHeight="1">
      <c r="A198" s="89"/>
      <c r="B198" s="22"/>
      <c r="C198" s="24"/>
      <c r="D198" s="23"/>
      <c r="E198" s="23"/>
      <c r="F198" s="24"/>
      <c r="G198" s="24"/>
      <c r="H198" s="90"/>
      <c r="I198" s="1"/>
      <c r="J198" s="8"/>
      <c r="K198" s="8"/>
      <c r="L198" s="8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s="13" customFormat="1" ht="11.25" customHeight="1">
      <c r="A199" s="121"/>
      <c r="B199" s="26"/>
      <c r="C199" s="64"/>
      <c r="D199" s="23"/>
      <c r="E199" s="23"/>
      <c r="F199" s="24"/>
      <c r="G199" s="24"/>
      <c r="H199" s="90"/>
      <c r="I199" s="1"/>
      <c r="J199" s="8"/>
      <c r="K199" s="8"/>
      <c r="L199" s="8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s="13" customFormat="1" ht="11.25">
      <c r="A200" s="91"/>
      <c r="B200" s="27"/>
      <c r="C200" s="27"/>
      <c r="D200" s="27"/>
      <c r="E200" s="27"/>
      <c r="F200" s="185" t="s">
        <v>35</v>
      </c>
      <c r="G200" s="185"/>
      <c r="H200" s="248">
        <f>SUM(H196:H199)</f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s="13" customFormat="1" ht="11.25">
      <c r="A201" s="92"/>
      <c r="B201" s="28"/>
      <c r="C201" s="28"/>
      <c r="D201" s="28"/>
      <c r="E201" s="28"/>
      <c r="F201" s="186"/>
      <c r="G201" s="186"/>
      <c r="H201" s="24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s="13" customFormat="1" ht="11.25">
      <c r="A202" s="210" t="s">
        <v>27</v>
      </c>
      <c r="B202" s="214" t="s">
        <v>12</v>
      </c>
      <c r="C202" s="216"/>
      <c r="D202" s="212" t="s">
        <v>13</v>
      </c>
      <c r="E202" s="212" t="s">
        <v>3</v>
      </c>
      <c r="F202" s="214" t="s">
        <v>14</v>
      </c>
      <c r="G202" s="216"/>
      <c r="H202" s="87" t="s">
        <v>15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s="13" customFormat="1" ht="11.25">
      <c r="A203" s="211"/>
      <c r="B203" s="217"/>
      <c r="C203" s="219"/>
      <c r="D203" s="213"/>
      <c r="E203" s="213"/>
      <c r="F203" s="217"/>
      <c r="G203" s="219"/>
      <c r="H203" s="88" t="s">
        <v>11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s="13" customFormat="1" ht="11.25">
      <c r="A204" s="89"/>
      <c r="B204" s="28"/>
      <c r="C204" s="22"/>
      <c r="D204" s="22"/>
      <c r="E204" s="23"/>
      <c r="F204" s="29"/>
      <c r="G204" s="24"/>
      <c r="H204" s="9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s="13" customFormat="1" ht="11.25">
      <c r="A205" s="89"/>
      <c r="B205" s="28"/>
      <c r="C205" s="22"/>
      <c r="D205" s="22"/>
      <c r="E205" s="23"/>
      <c r="F205" s="28"/>
      <c r="G205" s="24"/>
      <c r="H205" s="9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s="13" customFormat="1" ht="11.25">
      <c r="A206" s="89"/>
      <c r="B206" s="28"/>
      <c r="C206" s="22"/>
      <c r="D206" s="22"/>
      <c r="E206" s="23"/>
      <c r="F206" s="28"/>
      <c r="G206" s="24"/>
      <c r="H206" s="9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s="13" customFormat="1" ht="11.25">
      <c r="A207" s="91"/>
      <c r="B207" s="27"/>
      <c r="C207" s="27"/>
      <c r="D207" s="27"/>
      <c r="E207" s="27"/>
      <c r="F207" s="185" t="s">
        <v>36</v>
      </c>
      <c r="G207" s="185"/>
      <c r="H207" s="228">
        <f>SUM(H204:H206)</f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s="13" customFormat="1" ht="11.25">
      <c r="A208" s="92"/>
      <c r="B208" s="30"/>
      <c r="C208" s="30"/>
      <c r="D208" s="30"/>
      <c r="E208" s="30"/>
      <c r="F208" s="186"/>
      <c r="G208" s="186"/>
      <c r="H208" s="22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s="13" customFormat="1" ht="11.25">
      <c r="A209" s="210" t="s">
        <v>27</v>
      </c>
      <c r="B209" s="214" t="s">
        <v>37</v>
      </c>
      <c r="C209" s="216"/>
      <c r="D209" s="212" t="s">
        <v>38</v>
      </c>
      <c r="E209" s="212" t="s">
        <v>39</v>
      </c>
      <c r="F209" s="212" t="s">
        <v>40</v>
      </c>
      <c r="G209" s="212" t="s">
        <v>41</v>
      </c>
      <c r="H209" s="232" t="s">
        <v>42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s="13" customFormat="1" ht="11.25">
      <c r="A210" s="211"/>
      <c r="B210" s="217"/>
      <c r="C210" s="219"/>
      <c r="D210" s="213"/>
      <c r="E210" s="213"/>
      <c r="F210" s="213"/>
      <c r="G210" s="213"/>
      <c r="H210" s="23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s="13" customFormat="1" ht="11.25">
      <c r="A211" s="93">
        <v>2000</v>
      </c>
      <c r="B211" s="226" t="s">
        <v>43</v>
      </c>
      <c r="C211" s="227"/>
      <c r="D211" s="31">
        <v>5</v>
      </c>
      <c r="E211" s="32" t="s">
        <v>44</v>
      </c>
      <c r="F211" s="31"/>
      <c r="G211" s="31"/>
      <c r="H211" s="94">
        <f>TRUNC(H207*0.05,2)</f>
        <v>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s="13" customFormat="1" ht="11.25">
      <c r="A212" s="91"/>
      <c r="B212" s="27"/>
      <c r="C212" s="27"/>
      <c r="D212" s="27"/>
      <c r="E212" s="27"/>
      <c r="F212" s="185" t="s">
        <v>45</v>
      </c>
      <c r="G212" s="185"/>
      <c r="H212" s="228">
        <f>H211</f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s="13" customFormat="1" ht="11.25">
      <c r="A213" s="92"/>
      <c r="B213" s="30"/>
      <c r="C213" s="30"/>
      <c r="D213" s="30"/>
      <c r="E213" s="30"/>
      <c r="F213" s="186"/>
      <c r="G213" s="186"/>
      <c r="H213" s="22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s="13" customFormat="1" ht="11.25">
      <c r="A214" s="181" t="s">
        <v>46</v>
      </c>
      <c r="B214" s="182"/>
      <c r="C214" s="230"/>
      <c r="D214" s="185" t="s">
        <v>47</v>
      </c>
      <c r="E214" s="185"/>
      <c r="F214" s="185"/>
      <c r="G214" s="185"/>
      <c r="H214" s="228">
        <f>(H200+H207+H212)</f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s="13" customFormat="1" ht="11.25">
      <c r="A215" s="183"/>
      <c r="B215" s="184"/>
      <c r="C215" s="231"/>
      <c r="D215" s="186"/>
      <c r="E215" s="186"/>
      <c r="F215" s="186"/>
      <c r="G215" s="186"/>
      <c r="H215" s="22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s="13" customFormat="1" ht="11.25">
      <c r="A216" s="224" t="s">
        <v>48</v>
      </c>
      <c r="B216" s="185"/>
      <c r="C216" s="185"/>
      <c r="D216" s="185"/>
      <c r="E216" s="185"/>
      <c r="F216" s="185"/>
      <c r="G216" s="185"/>
      <c r="H216" s="206">
        <v>437.32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s="13" customFormat="1" ht="11.25">
      <c r="A217" s="225"/>
      <c r="B217" s="186"/>
      <c r="C217" s="186"/>
      <c r="D217" s="186"/>
      <c r="E217" s="186"/>
      <c r="F217" s="186"/>
      <c r="G217" s="186"/>
      <c r="H217" s="20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s="13" customFormat="1" ht="11.25">
      <c r="A218" s="220"/>
      <c r="B218" s="221"/>
      <c r="C218" s="33"/>
      <c r="D218" s="33"/>
      <c r="E218" s="185" t="s">
        <v>28</v>
      </c>
      <c r="F218" s="185"/>
      <c r="G218" s="185"/>
      <c r="H218" s="20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s="13" customFormat="1" ht="11.25">
      <c r="A219" s="222"/>
      <c r="B219" s="223"/>
      <c r="C219" s="33"/>
      <c r="D219" s="33"/>
      <c r="E219" s="186"/>
      <c r="F219" s="186"/>
      <c r="G219" s="186"/>
      <c r="H219" s="20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s="13" customFormat="1" ht="11.25">
      <c r="A220" s="210" t="s">
        <v>27</v>
      </c>
      <c r="B220" s="214" t="s">
        <v>16</v>
      </c>
      <c r="C220" s="215"/>
      <c r="D220" s="216"/>
      <c r="E220" s="212" t="s">
        <v>17</v>
      </c>
      <c r="F220" s="212" t="s">
        <v>15</v>
      </c>
      <c r="G220" s="212" t="s">
        <v>18</v>
      </c>
      <c r="H220" s="95" t="s">
        <v>15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s="13" customFormat="1" ht="11.25">
      <c r="A221" s="211"/>
      <c r="B221" s="217"/>
      <c r="C221" s="218"/>
      <c r="D221" s="219"/>
      <c r="E221" s="213"/>
      <c r="F221" s="213"/>
      <c r="G221" s="213"/>
      <c r="H221" s="96" t="s">
        <v>19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s="13" customFormat="1" ht="11.25">
      <c r="A222" s="89"/>
      <c r="B222" s="14"/>
      <c r="C222" s="28"/>
      <c r="D222" s="22"/>
      <c r="E222" s="34"/>
      <c r="F222" s="34"/>
      <c r="G222" s="35"/>
      <c r="H222" s="97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s="13" customFormat="1" ht="11.25">
      <c r="A223" s="98"/>
      <c r="B223" s="36"/>
      <c r="C223" s="28"/>
      <c r="D223" s="22"/>
      <c r="E223" s="34"/>
      <c r="F223" s="34"/>
      <c r="G223" s="35"/>
      <c r="H223" s="97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s="13" customFormat="1" ht="11.25">
      <c r="A224" s="121"/>
      <c r="B224" s="28"/>
      <c r="C224" s="28"/>
      <c r="D224" s="22"/>
      <c r="E224" s="34"/>
      <c r="F224" s="34"/>
      <c r="G224" s="35"/>
      <c r="H224" s="9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s="13" customFormat="1" ht="11.25">
      <c r="A225" s="91"/>
      <c r="B225" s="27"/>
      <c r="C225" s="27"/>
      <c r="D225" s="27"/>
      <c r="E225" s="27"/>
      <c r="F225" s="185" t="s">
        <v>24</v>
      </c>
      <c r="G225" s="185"/>
      <c r="H225" s="206">
        <f>SUM(H222:H224)</f>
        <v>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s="13" customFormat="1" ht="11.25">
      <c r="A226" s="92"/>
      <c r="B226" s="28"/>
      <c r="C226" s="28"/>
      <c r="D226" s="28"/>
      <c r="E226" s="28"/>
      <c r="F226" s="186"/>
      <c r="G226" s="186"/>
      <c r="H226" s="207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s="13" customFormat="1" ht="11.25">
      <c r="A227" s="210" t="s">
        <v>27</v>
      </c>
      <c r="B227" s="214" t="s">
        <v>49</v>
      </c>
      <c r="C227" s="215"/>
      <c r="D227" s="216"/>
      <c r="E227" s="212" t="s">
        <v>17</v>
      </c>
      <c r="F227" s="212" t="s">
        <v>15</v>
      </c>
      <c r="G227" s="212" t="s">
        <v>18</v>
      </c>
      <c r="H227" s="95" t="s">
        <v>15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s="13" customFormat="1" ht="11.25">
      <c r="A228" s="211"/>
      <c r="B228" s="217"/>
      <c r="C228" s="218"/>
      <c r="D228" s="219"/>
      <c r="E228" s="213"/>
      <c r="F228" s="213"/>
      <c r="G228" s="213"/>
      <c r="H228" s="96" t="s">
        <v>19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s="13" customFormat="1" ht="11.25">
      <c r="A229" s="119"/>
      <c r="B229" s="65"/>
      <c r="C229" s="37"/>
      <c r="D229" s="38"/>
      <c r="E229" s="32"/>
      <c r="F229" s="31"/>
      <c r="G229" s="39"/>
      <c r="H229" s="11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s="13" customFormat="1" ht="11.25">
      <c r="A230" s="99"/>
      <c r="B230" s="62"/>
      <c r="C230" s="40"/>
      <c r="D230" s="41"/>
      <c r="E230" s="61"/>
      <c r="F230" s="61"/>
      <c r="G230" s="61"/>
      <c r="H230" s="12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s="13" customFormat="1" ht="11.25">
      <c r="A231" s="121"/>
      <c r="B231" s="63"/>
      <c r="C231" s="43"/>
      <c r="D231" s="44"/>
      <c r="E231" s="48"/>
      <c r="F231" s="45"/>
      <c r="G231" s="66"/>
      <c r="H231" s="10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s="13" customFormat="1" ht="11.25">
      <c r="A232" s="91"/>
      <c r="B232" s="27"/>
      <c r="C232" s="27"/>
      <c r="D232" s="27"/>
      <c r="E232" s="27"/>
      <c r="F232" s="185" t="s">
        <v>50</v>
      </c>
      <c r="G232" s="185"/>
      <c r="H232" s="206">
        <f>SUM(H229:H231)</f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s="13" customFormat="1" ht="11.25">
      <c r="A233" s="92"/>
      <c r="B233" s="28"/>
      <c r="C233" s="28"/>
      <c r="D233" s="28"/>
      <c r="E233" s="28"/>
      <c r="F233" s="186"/>
      <c r="G233" s="186"/>
      <c r="H233" s="20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s="13" customFormat="1" ht="11.25">
      <c r="A234" s="210" t="s">
        <v>27</v>
      </c>
      <c r="B234" s="212" t="s">
        <v>20</v>
      </c>
      <c r="C234" s="59" t="s">
        <v>1</v>
      </c>
      <c r="D234" s="47" t="s">
        <v>1</v>
      </c>
      <c r="E234" s="18" t="s">
        <v>1</v>
      </c>
      <c r="F234" s="212" t="s">
        <v>15</v>
      </c>
      <c r="G234" s="212" t="s">
        <v>18</v>
      </c>
      <c r="H234" s="95" t="s">
        <v>6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s="13" customFormat="1" ht="11.25">
      <c r="A235" s="211"/>
      <c r="B235" s="213"/>
      <c r="C235" s="57" t="s">
        <v>22</v>
      </c>
      <c r="D235" s="57" t="s">
        <v>21</v>
      </c>
      <c r="E235" s="57" t="s">
        <v>23</v>
      </c>
      <c r="F235" s="213"/>
      <c r="G235" s="213"/>
      <c r="H235" s="100" t="s">
        <v>19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s="13" customFormat="1" ht="11.25">
      <c r="A236" s="93">
        <v>1026</v>
      </c>
      <c r="B236" s="60" t="s">
        <v>64</v>
      </c>
      <c r="C236" s="31">
        <v>34.6</v>
      </c>
      <c r="D236" s="31">
        <f>5.65+3.08</f>
        <v>8.73</v>
      </c>
      <c r="E236" s="31">
        <f>TRUNC(C236+D236,2)</f>
        <v>43.33</v>
      </c>
      <c r="F236" s="31">
        <f>0.502*C236+0.523*D236+2.095</f>
        <v>24.029989999999998</v>
      </c>
      <c r="G236" s="39">
        <v>0.9167</v>
      </c>
      <c r="H236" s="116">
        <f>TRUNC(F236*G236,2)</f>
        <v>22.02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s="13" customFormat="1" ht="11.25">
      <c r="A237" s="89"/>
      <c r="B237" s="49" t="s">
        <v>65</v>
      </c>
      <c r="C237" s="21"/>
      <c r="D237" s="21"/>
      <c r="E237" s="21"/>
      <c r="F237" s="21"/>
      <c r="G237" s="42"/>
      <c r="H237" s="9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s="13" customFormat="1" ht="11.25">
      <c r="A238" s="89">
        <v>1153</v>
      </c>
      <c r="B238" s="49" t="s">
        <v>90</v>
      </c>
      <c r="C238" s="21">
        <v>48.4</v>
      </c>
      <c r="D238" s="21">
        <f>0.15+3.08</f>
        <v>3.23</v>
      </c>
      <c r="E238" s="21">
        <f>TRUNC(C238+D238,2)</f>
        <v>51.63</v>
      </c>
      <c r="F238" s="21">
        <f>0.464*C238+0.483*D238</f>
        <v>24.017689999999998</v>
      </c>
      <c r="G238" s="42">
        <v>0.4053</v>
      </c>
      <c r="H238" s="97">
        <f>TRUNC(F238*G238,2)</f>
        <v>9.73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s="13" customFormat="1" ht="11.25">
      <c r="A239" s="121">
        <v>1162</v>
      </c>
      <c r="B239" s="50" t="s">
        <v>66</v>
      </c>
      <c r="C239" s="45">
        <v>18</v>
      </c>
      <c r="D239" s="21">
        <f>0.15+3.08</f>
        <v>3.23</v>
      </c>
      <c r="E239" s="21">
        <f>TRUNC(C239+D239,2)</f>
        <v>21.23</v>
      </c>
      <c r="F239" s="45">
        <f>0.502*C239+0.523*D239+2.095</f>
        <v>12.82029</v>
      </c>
      <c r="G239" s="46">
        <v>1.1655</v>
      </c>
      <c r="H239" s="97">
        <f>TRUNC(F239*G239,2)</f>
        <v>14.94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s="13" customFormat="1" ht="11.25">
      <c r="A240" s="91"/>
      <c r="B240" s="27"/>
      <c r="C240" s="27"/>
      <c r="D240" s="27"/>
      <c r="E240" s="27"/>
      <c r="F240" s="185" t="s">
        <v>51</v>
      </c>
      <c r="G240" s="185"/>
      <c r="H240" s="206">
        <f>SUM(H236:H239)</f>
        <v>46.69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s="13" customFormat="1" ht="11.25">
      <c r="A241" s="92"/>
      <c r="B241" s="28"/>
      <c r="C241" s="28"/>
      <c r="D241" s="28"/>
      <c r="E241" s="28"/>
      <c r="F241" s="186"/>
      <c r="G241" s="186"/>
      <c r="H241" s="207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s="13" customFormat="1" ht="11.25">
      <c r="A242" s="91"/>
      <c r="B242" s="27"/>
      <c r="C242" s="27"/>
      <c r="D242" s="27"/>
      <c r="E242" s="185" t="s">
        <v>52</v>
      </c>
      <c r="F242" s="185"/>
      <c r="G242" s="185"/>
      <c r="H242" s="206">
        <f>H216+H225+H232+H240</f>
        <v>484.01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s="13" customFormat="1" ht="11.25">
      <c r="A243" s="92"/>
      <c r="B243" s="28"/>
      <c r="C243" s="28"/>
      <c r="D243" s="28"/>
      <c r="E243" s="186"/>
      <c r="F243" s="186"/>
      <c r="G243" s="186"/>
      <c r="H243" s="20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s="13" customFormat="1" ht="11.25">
      <c r="A244" s="98"/>
      <c r="B244" s="27"/>
      <c r="C244" s="27"/>
      <c r="D244" s="27"/>
      <c r="E244" s="185" t="s">
        <v>108</v>
      </c>
      <c r="F244" s="185"/>
      <c r="G244" s="185"/>
      <c r="H244" s="208">
        <f>TRUNC(H242*0.2605,2)</f>
        <v>126.08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s="13" customFormat="1" ht="11.25">
      <c r="A245" s="98"/>
      <c r="B245" s="28"/>
      <c r="C245" s="28"/>
      <c r="D245" s="28"/>
      <c r="E245" s="186"/>
      <c r="F245" s="186"/>
      <c r="G245" s="186"/>
      <c r="H245" s="209">
        <f>TRUNC(H243*0.35,2)</f>
        <v>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s="13" customFormat="1" ht="11.25">
      <c r="A246" s="181"/>
      <c r="B246" s="182"/>
      <c r="C246" s="182"/>
      <c r="D246" s="27"/>
      <c r="E246" s="185" t="s">
        <v>25</v>
      </c>
      <c r="F246" s="185"/>
      <c r="G246" s="185"/>
      <c r="H246" s="187">
        <f>SUM(H242:H245)</f>
        <v>610.09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s="13" customFormat="1" ht="11.25">
      <c r="A247" s="183"/>
      <c r="B247" s="184"/>
      <c r="C247" s="184"/>
      <c r="D247" s="30"/>
      <c r="E247" s="186"/>
      <c r="F247" s="186"/>
      <c r="G247" s="186"/>
      <c r="H247" s="18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s="13" customFormat="1" ht="11.25">
      <c r="A248" s="189" t="s">
        <v>26</v>
      </c>
      <c r="B248" s="190"/>
      <c r="C248" s="51"/>
      <c r="D248" s="27"/>
      <c r="E248" s="27"/>
      <c r="F248" s="27"/>
      <c r="G248" s="27"/>
      <c r="H248" s="10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s="13" customFormat="1" ht="11.25">
      <c r="A249" s="98" t="s">
        <v>113</v>
      </c>
      <c r="B249" s="52"/>
      <c r="C249" s="28"/>
      <c r="D249" s="53"/>
      <c r="E249" s="28"/>
      <c r="F249" s="28"/>
      <c r="G249" s="28"/>
      <c r="H249" s="10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s="13" customFormat="1" ht="11.25">
      <c r="A250" s="98" t="s">
        <v>111</v>
      </c>
      <c r="B250" s="52"/>
      <c r="C250" s="28"/>
      <c r="D250" s="53"/>
      <c r="E250" s="28"/>
      <c r="F250" s="28"/>
      <c r="G250" s="28"/>
      <c r="H250" s="10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s="13" customFormat="1" ht="12.75">
      <c r="A251" s="98" t="s">
        <v>114</v>
      </c>
      <c r="B251" s="52"/>
      <c r="C251" s="54"/>
      <c r="D251" s="55"/>
      <c r="E251" s="56"/>
      <c r="F251" s="30"/>
      <c r="G251" s="30"/>
      <c r="H251" s="109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8" s="13" customFormat="1" ht="12">
      <c r="A252" s="110" t="s">
        <v>78</v>
      </c>
      <c r="B252" s="9"/>
      <c r="C252" s="10"/>
      <c r="D252" s="191" t="s">
        <v>89</v>
      </c>
      <c r="E252" s="192"/>
      <c r="F252" s="192"/>
      <c r="G252" s="192"/>
      <c r="H252" s="193"/>
    </row>
    <row r="253" spans="1:8" s="13" customFormat="1" ht="11.25">
      <c r="A253" s="111" t="s">
        <v>88</v>
      </c>
      <c r="B253" s="11"/>
      <c r="C253" s="12"/>
      <c r="D253" s="194"/>
      <c r="E253" s="195"/>
      <c r="F253" s="195"/>
      <c r="G253" s="195"/>
      <c r="H253" s="196"/>
    </row>
    <row r="254" spans="1:8" s="13" customFormat="1" ht="11.25">
      <c r="A254" s="197" t="s">
        <v>79</v>
      </c>
      <c r="B254" s="198"/>
      <c r="C254" s="199"/>
      <c r="D254" s="240" t="s">
        <v>30</v>
      </c>
      <c r="E254" s="241"/>
      <c r="F254" s="241"/>
      <c r="G254" s="242"/>
      <c r="H254" s="179" t="s">
        <v>31</v>
      </c>
    </row>
    <row r="255" spans="1:8" s="13" customFormat="1" ht="12.75" thickBot="1">
      <c r="A255" s="112" t="s">
        <v>77</v>
      </c>
      <c r="B255" s="113"/>
      <c r="C255" s="114"/>
      <c r="D255" s="243"/>
      <c r="E255" s="244"/>
      <c r="F255" s="244"/>
      <c r="G255" s="245"/>
      <c r="H255" s="180"/>
    </row>
    <row r="256" spans="1:40" s="13" customFormat="1" ht="18" customHeight="1">
      <c r="A256" s="200" t="str">
        <f>J1</f>
        <v>DATA BASE: OUTUBRO/2014</v>
      </c>
      <c r="B256" s="201"/>
      <c r="C256" s="86" t="s">
        <v>0</v>
      </c>
      <c r="D256" s="234" t="s">
        <v>67</v>
      </c>
      <c r="E256" s="234"/>
      <c r="F256" s="234"/>
      <c r="G256" s="234"/>
      <c r="H256" s="236" t="s">
        <v>59</v>
      </c>
      <c r="I256" s="1"/>
      <c r="J256" s="3"/>
      <c r="K256" s="4"/>
      <c r="L256" s="4"/>
      <c r="M256" s="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s="13" customFormat="1" ht="18" customHeight="1">
      <c r="A257" s="238" t="s">
        <v>68</v>
      </c>
      <c r="B257" s="239"/>
      <c r="C257" s="14"/>
      <c r="D257" s="235"/>
      <c r="E257" s="235"/>
      <c r="F257" s="235"/>
      <c r="G257" s="235"/>
      <c r="H257" s="237"/>
      <c r="I257" s="1"/>
      <c r="J257" s="4"/>
      <c r="K257" s="4"/>
      <c r="L257" s="4"/>
      <c r="M257" s="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s="13" customFormat="1" ht="12">
      <c r="A258" s="210" t="s">
        <v>27</v>
      </c>
      <c r="B258" s="212" t="s">
        <v>2</v>
      </c>
      <c r="C258" s="246" t="s">
        <v>3</v>
      </c>
      <c r="D258" s="15" t="s">
        <v>4</v>
      </c>
      <c r="E258" s="16"/>
      <c r="F258" s="17" t="s">
        <v>5</v>
      </c>
      <c r="G258" s="16"/>
      <c r="H258" s="87" t="s">
        <v>6</v>
      </c>
      <c r="I258" s="1"/>
      <c r="J258" s="5"/>
      <c r="K258" s="5"/>
      <c r="L258" s="2"/>
      <c r="M258" s="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s="13" customFormat="1" ht="11.25">
      <c r="A259" s="211"/>
      <c r="B259" s="213"/>
      <c r="C259" s="247"/>
      <c r="D259" s="19" t="s">
        <v>7</v>
      </c>
      <c r="E259" s="19" t="s">
        <v>8</v>
      </c>
      <c r="F259" s="19" t="s">
        <v>9</v>
      </c>
      <c r="G259" s="20" t="s">
        <v>10</v>
      </c>
      <c r="H259" s="88" t="s">
        <v>11</v>
      </c>
      <c r="I259" s="1"/>
      <c r="J259" s="5"/>
      <c r="K259" s="5"/>
      <c r="L259" s="5"/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s="13" customFormat="1" ht="11.25" customHeight="1">
      <c r="A260" s="89"/>
      <c r="B260" s="7"/>
      <c r="C260" s="24"/>
      <c r="D260" s="23"/>
      <c r="E260" s="23"/>
      <c r="F260" s="24"/>
      <c r="G260" s="24"/>
      <c r="H260" s="123"/>
      <c r="I260" s="1"/>
      <c r="J260" s="8"/>
      <c r="K260" s="8"/>
      <c r="L260" s="8"/>
      <c r="M260" s="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s="13" customFormat="1" ht="11.25" customHeight="1">
      <c r="A261" s="89"/>
      <c r="B261" s="7"/>
      <c r="C261" s="24"/>
      <c r="D261" s="23"/>
      <c r="E261" s="23"/>
      <c r="F261" s="24"/>
      <c r="G261" s="24"/>
      <c r="H261" s="90"/>
      <c r="I261" s="1"/>
      <c r="J261" s="8"/>
      <c r="K261" s="8"/>
      <c r="L261" s="8"/>
      <c r="M261" s="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s="13" customFormat="1" ht="11.25" customHeight="1">
      <c r="A262" s="89"/>
      <c r="B262" s="7"/>
      <c r="C262" s="24"/>
      <c r="D262" s="23"/>
      <c r="E262" s="23"/>
      <c r="F262" s="24"/>
      <c r="G262" s="24"/>
      <c r="H262" s="90"/>
      <c r="I262" s="1"/>
      <c r="J262" s="8"/>
      <c r="K262" s="8"/>
      <c r="L262" s="8"/>
      <c r="M262" s="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s="13" customFormat="1" ht="11.25">
      <c r="A263" s="121"/>
      <c r="B263" s="26"/>
      <c r="C263" s="64"/>
      <c r="D263" s="67"/>
      <c r="E263" s="67"/>
      <c r="F263" s="64"/>
      <c r="G263" s="64"/>
      <c r="H263" s="124"/>
      <c r="I263" s="1"/>
      <c r="J263" s="8"/>
      <c r="K263" s="8"/>
      <c r="L263" s="8"/>
      <c r="M263" s="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s="13" customFormat="1" ht="11.25">
      <c r="A264" s="91"/>
      <c r="B264" s="27"/>
      <c r="C264" s="27"/>
      <c r="D264" s="27"/>
      <c r="E264" s="27"/>
      <c r="F264" s="185" t="s">
        <v>35</v>
      </c>
      <c r="G264" s="185"/>
      <c r="H264" s="248">
        <f>SUM(H260:H263)</f>
        <v>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s="13" customFormat="1" ht="11.25">
      <c r="A265" s="92"/>
      <c r="B265" s="28"/>
      <c r="C265" s="28"/>
      <c r="D265" s="28"/>
      <c r="E265" s="28"/>
      <c r="F265" s="186"/>
      <c r="G265" s="186"/>
      <c r="H265" s="249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s="13" customFormat="1" ht="11.25">
      <c r="A266" s="210" t="s">
        <v>27</v>
      </c>
      <c r="B266" s="214" t="s">
        <v>12</v>
      </c>
      <c r="C266" s="216"/>
      <c r="D266" s="212" t="s">
        <v>13</v>
      </c>
      <c r="E266" s="212" t="s">
        <v>3</v>
      </c>
      <c r="F266" s="214" t="s">
        <v>14</v>
      </c>
      <c r="G266" s="216"/>
      <c r="H266" s="87" t="s">
        <v>15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s="13" customFormat="1" ht="11.25">
      <c r="A267" s="211"/>
      <c r="B267" s="217"/>
      <c r="C267" s="219"/>
      <c r="D267" s="213"/>
      <c r="E267" s="213"/>
      <c r="F267" s="217"/>
      <c r="G267" s="219"/>
      <c r="H267" s="88" t="s">
        <v>11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s="13" customFormat="1" ht="11.25">
      <c r="A268" s="89"/>
      <c r="B268" s="28"/>
      <c r="C268" s="22"/>
      <c r="D268" s="22"/>
      <c r="E268" s="23"/>
      <c r="F268" s="29"/>
      <c r="G268" s="24"/>
      <c r="H268" s="9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s="13" customFormat="1" ht="11.25">
      <c r="A269" s="89"/>
      <c r="B269" s="28"/>
      <c r="C269" s="22"/>
      <c r="D269" s="22"/>
      <c r="E269" s="23"/>
      <c r="F269" s="29"/>
      <c r="G269" s="24"/>
      <c r="H269" s="9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s="13" customFormat="1" ht="11.25">
      <c r="A270" s="91"/>
      <c r="B270" s="27"/>
      <c r="C270" s="27"/>
      <c r="D270" s="27"/>
      <c r="E270" s="27"/>
      <c r="F270" s="185" t="s">
        <v>36</v>
      </c>
      <c r="G270" s="185"/>
      <c r="H270" s="228">
        <f>SUM(H268:H269)</f>
        <v>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s="13" customFormat="1" ht="11.25">
      <c r="A271" s="92"/>
      <c r="B271" s="30"/>
      <c r="C271" s="30"/>
      <c r="D271" s="30"/>
      <c r="E271" s="30"/>
      <c r="F271" s="186"/>
      <c r="G271" s="186"/>
      <c r="H271" s="229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s="13" customFormat="1" ht="11.25">
      <c r="A272" s="210" t="s">
        <v>27</v>
      </c>
      <c r="B272" s="214" t="s">
        <v>37</v>
      </c>
      <c r="C272" s="216"/>
      <c r="D272" s="212" t="s">
        <v>38</v>
      </c>
      <c r="E272" s="212" t="s">
        <v>39</v>
      </c>
      <c r="F272" s="212" t="s">
        <v>40</v>
      </c>
      <c r="G272" s="212" t="s">
        <v>41</v>
      </c>
      <c r="H272" s="232" t="s">
        <v>42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s="13" customFormat="1" ht="11.25">
      <c r="A273" s="211"/>
      <c r="B273" s="217"/>
      <c r="C273" s="219"/>
      <c r="D273" s="213"/>
      <c r="E273" s="213"/>
      <c r="F273" s="213"/>
      <c r="G273" s="213"/>
      <c r="H273" s="23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s="13" customFormat="1" ht="11.25">
      <c r="A274" s="93">
        <v>2000</v>
      </c>
      <c r="B274" s="226" t="s">
        <v>43</v>
      </c>
      <c r="C274" s="227"/>
      <c r="D274" s="31">
        <v>5</v>
      </c>
      <c r="E274" s="32" t="s">
        <v>44</v>
      </c>
      <c r="F274" s="31"/>
      <c r="G274" s="31"/>
      <c r="H274" s="94">
        <f>TRUNC(H270*0.05,2)</f>
        <v>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s="13" customFormat="1" ht="11.25">
      <c r="A275" s="91"/>
      <c r="B275" s="27"/>
      <c r="C275" s="27"/>
      <c r="D275" s="27"/>
      <c r="E275" s="27"/>
      <c r="F275" s="185" t="s">
        <v>45</v>
      </c>
      <c r="G275" s="185"/>
      <c r="H275" s="228">
        <f>H274</f>
        <v>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s="13" customFormat="1" ht="11.25">
      <c r="A276" s="92"/>
      <c r="B276" s="30"/>
      <c r="C276" s="30"/>
      <c r="D276" s="30"/>
      <c r="E276" s="30"/>
      <c r="F276" s="186"/>
      <c r="G276" s="186"/>
      <c r="H276" s="229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s="13" customFormat="1" ht="11.25">
      <c r="A277" s="181" t="s">
        <v>46</v>
      </c>
      <c r="B277" s="182"/>
      <c r="C277" s="230"/>
      <c r="D277" s="185" t="s">
        <v>47</v>
      </c>
      <c r="E277" s="185"/>
      <c r="F277" s="185"/>
      <c r="G277" s="185"/>
      <c r="H277" s="228">
        <f>(H264+H270+H275)</f>
        <v>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s="13" customFormat="1" ht="11.25">
      <c r="A278" s="183"/>
      <c r="B278" s="184"/>
      <c r="C278" s="231"/>
      <c r="D278" s="186"/>
      <c r="E278" s="186"/>
      <c r="F278" s="186"/>
      <c r="G278" s="186"/>
      <c r="H278" s="229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s="13" customFormat="1" ht="11.25">
      <c r="A279" s="224" t="s">
        <v>48</v>
      </c>
      <c r="B279" s="185"/>
      <c r="C279" s="185"/>
      <c r="D279" s="185"/>
      <c r="E279" s="185"/>
      <c r="F279" s="185"/>
      <c r="G279" s="185"/>
      <c r="H279" s="206">
        <v>45.65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s="13" customFormat="1" ht="11.25">
      <c r="A280" s="225"/>
      <c r="B280" s="186"/>
      <c r="C280" s="186"/>
      <c r="D280" s="186"/>
      <c r="E280" s="186"/>
      <c r="F280" s="186"/>
      <c r="G280" s="186"/>
      <c r="H280" s="20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s="13" customFormat="1" ht="11.25">
      <c r="A281" s="220"/>
      <c r="B281" s="221"/>
      <c r="C281" s="33"/>
      <c r="D281" s="33"/>
      <c r="E281" s="185" t="s">
        <v>28</v>
      </c>
      <c r="F281" s="185"/>
      <c r="G281" s="185"/>
      <c r="H281" s="20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s="13" customFormat="1" ht="11.25">
      <c r="A282" s="222"/>
      <c r="B282" s="223"/>
      <c r="C282" s="33"/>
      <c r="D282" s="33"/>
      <c r="E282" s="186"/>
      <c r="F282" s="186"/>
      <c r="G282" s="186"/>
      <c r="H282" s="209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s="13" customFormat="1" ht="11.25">
      <c r="A283" s="210" t="s">
        <v>27</v>
      </c>
      <c r="B283" s="214" t="s">
        <v>16</v>
      </c>
      <c r="C283" s="215"/>
      <c r="D283" s="216"/>
      <c r="E283" s="212" t="s">
        <v>17</v>
      </c>
      <c r="F283" s="212" t="s">
        <v>15</v>
      </c>
      <c r="G283" s="212" t="s">
        <v>18</v>
      </c>
      <c r="H283" s="95" t="s">
        <v>15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s="13" customFormat="1" ht="11.25">
      <c r="A284" s="211"/>
      <c r="B284" s="217"/>
      <c r="C284" s="218"/>
      <c r="D284" s="219"/>
      <c r="E284" s="213"/>
      <c r="F284" s="213"/>
      <c r="G284" s="213"/>
      <c r="H284" s="96" t="s">
        <v>19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s="13" customFormat="1" ht="11.25">
      <c r="A285" s="89"/>
      <c r="B285" s="14"/>
      <c r="C285" s="28"/>
      <c r="D285" s="22"/>
      <c r="E285" s="34"/>
      <c r="F285" s="34"/>
      <c r="G285" s="35"/>
      <c r="H285" s="9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s="13" customFormat="1" ht="11.25">
      <c r="A286" s="89"/>
      <c r="B286" s="14"/>
      <c r="C286" s="28"/>
      <c r="D286" s="22"/>
      <c r="E286" s="34"/>
      <c r="F286" s="34"/>
      <c r="G286" s="35"/>
      <c r="H286" s="9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s="13" customFormat="1" ht="11.25">
      <c r="A287" s="89"/>
      <c r="B287" s="14"/>
      <c r="C287" s="28"/>
      <c r="D287" s="22"/>
      <c r="E287" s="34"/>
      <c r="F287" s="34"/>
      <c r="G287" s="35"/>
      <c r="H287" s="9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s="13" customFormat="1" ht="11.25">
      <c r="A288" s="121"/>
      <c r="B288" s="28"/>
      <c r="C288" s="28"/>
      <c r="D288" s="22"/>
      <c r="E288" s="57"/>
      <c r="F288" s="57"/>
      <c r="G288" s="35"/>
      <c r="H288" s="9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s="13" customFormat="1" ht="11.25">
      <c r="A289" s="91"/>
      <c r="B289" s="27"/>
      <c r="C289" s="27"/>
      <c r="D289" s="27"/>
      <c r="E289" s="27"/>
      <c r="F289" s="185" t="s">
        <v>24</v>
      </c>
      <c r="G289" s="185"/>
      <c r="H289" s="206">
        <f>SUM(H285:H288)</f>
        <v>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s="13" customFormat="1" ht="11.25">
      <c r="A290" s="92"/>
      <c r="B290" s="28"/>
      <c r="C290" s="28"/>
      <c r="D290" s="28"/>
      <c r="E290" s="28"/>
      <c r="F290" s="186"/>
      <c r="G290" s="186"/>
      <c r="H290" s="20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s="13" customFormat="1" ht="11.25">
      <c r="A291" s="210" t="s">
        <v>27</v>
      </c>
      <c r="B291" s="214" t="s">
        <v>49</v>
      </c>
      <c r="C291" s="215"/>
      <c r="D291" s="216"/>
      <c r="E291" s="212" t="s">
        <v>17</v>
      </c>
      <c r="F291" s="212" t="s">
        <v>15</v>
      </c>
      <c r="G291" s="212" t="s">
        <v>18</v>
      </c>
      <c r="H291" s="95" t="s">
        <v>15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s="13" customFormat="1" ht="11.25">
      <c r="A292" s="211"/>
      <c r="B292" s="217"/>
      <c r="C292" s="218"/>
      <c r="D292" s="219"/>
      <c r="E292" s="213"/>
      <c r="F292" s="213"/>
      <c r="G292" s="213"/>
      <c r="H292" s="96" t="s">
        <v>19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s="13" customFormat="1" ht="11.25">
      <c r="A293" s="89"/>
      <c r="B293" s="14"/>
      <c r="C293" s="58"/>
      <c r="D293" s="22"/>
      <c r="E293" s="57"/>
      <c r="F293" s="24"/>
      <c r="G293" s="35"/>
      <c r="H293" s="9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s="13" customFormat="1" ht="11.25">
      <c r="A294" s="89"/>
      <c r="B294" s="14"/>
      <c r="C294" s="58"/>
      <c r="D294" s="22"/>
      <c r="E294" s="57"/>
      <c r="F294" s="24"/>
      <c r="G294" s="35"/>
      <c r="H294" s="9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s="13" customFormat="1" ht="11.25">
      <c r="A295" s="89"/>
      <c r="B295" s="14"/>
      <c r="C295" s="58"/>
      <c r="D295" s="22"/>
      <c r="E295" s="57"/>
      <c r="F295" s="24"/>
      <c r="G295" s="35"/>
      <c r="H295" s="9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s="13" customFormat="1" ht="11.25">
      <c r="A296" s="89"/>
      <c r="B296" s="14"/>
      <c r="C296" s="58"/>
      <c r="D296" s="22"/>
      <c r="E296" s="57"/>
      <c r="F296" s="24"/>
      <c r="G296" s="35"/>
      <c r="H296" s="9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s="13" customFormat="1" ht="11.25">
      <c r="A297" s="91"/>
      <c r="B297" s="27"/>
      <c r="C297" s="27"/>
      <c r="D297" s="27"/>
      <c r="E297" s="27"/>
      <c r="F297" s="185" t="s">
        <v>50</v>
      </c>
      <c r="G297" s="185"/>
      <c r="H297" s="206">
        <f>SUM(H293:H293)</f>
        <v>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s="13" customFormat="1" ht="11.25">
      <c r="A298" s="92"/>
      <c r="B298" s="28"/>
      <c r="C298" s="28"/>
      <c r="D298" s="28"/>
      <c r="E298" s="28"/>
      <c r="F298" s="186"/>
      <c r="G298" s="186"/>
      <c r="H298" s="20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s="13" customFormat="1" ht="11.25">
      <c r="A299" s="210" t="s">
        <v>27</v>
      </c>
      <c r="B299" s="212" t="s">
        <v>20</v>
      </c>
      <c r="C299" s="59" t="s">
        <v>1</v>
      </c>
      <c r="D299" s="47" t="s">
        <v>1</v>
      </c>
      <c r="E299" s="18" t="s">
        <v>1</v>
      </c>
      <c r="F299" s="212" t="s">
        <v>15</v>
      </c>
      <c r="G299" s="212" t="s">
        <v>18</v>
      </c>
      <c r="H299" s="95" t="s">
        <v>6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s="13" customFormat="1" ht="11.25">
      <c r="A300" s="211"/>
      <c r="B300" s="213"/>
      <c r="C300" s="57" t="s">
        <v>22</v>
      </c>
      <c r="D300" s="57" t="s">
        <v>21</v>
      </c>
      <c r="E300" s="57" t="s">
        <v>23</v>
      </c>
      <c r="F300" s="213"/>
      <c r="G300" s="213"/>
      <c r="H300" s="100" t="s">
        <v>19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s="13" customFormat="1" ht="11.25">
      <c r="A301" s="93">
        <v>1094</v>
      </c>
      <c r="B301" s="60" t="s">
        <v>69</v>
      </c>
      <c r="C301" s="31">
        <v>34.9</v>
      </c>
      <c r="D301" s="31">
        <f>0.15+3.08</f>
        <v>3.23</v>
      </c>
      <c r="E301" s="31">
        <f>SUM(C301+D301)</f>
        <v>38.129999999999995</v>
      </c>
      <c r="F301" s="31">
        <f>0.464*C301+0.483*D301</f>
        <v>17.75369</v>
      </c>
      <c r="G301" s="39">
        <v>0.0076</v>
      </c>
      <c r="H301" s="116">
        <f>TRUNC(F301*G301,2)</f>
        <v>0.13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s="13" customFormat="1" ht="11.25">
      <c r="A302" s="89">
        <v>1095</v>
      </c>
      <c r="B302" s="49" t="s">
        <v>75</v>
      </c>
      <c r="C302" s="21">
        <v>34.9</v>
      </c>
      <c r="D302" s="21">
        <f>0.15+3.08</f>
        <v>3.23</v>
      </c>
      <c r="E302" s="21">
        <f>SUM(C302+D302)</f>
        <v>38.129999999999995</v>
      </c>
      <c r="F302" s="21">
        <f>0.464*C302+0.483*D302</f>
        <v>17.75369</v>
      </c>
      <c r="G302" s="42">
        <v>0.0019</v>
      </c>
      <c r="H302" s="97">
        <f>TRUNC(F302*G302,2)</f>
        <v>0.03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s="13" customFormat="1" ht="11.25">
      <c r="A303" s="89"/>
      <c r="B303" s="49" t="s">
        <v>76</v>
      </c>
      <c r="C303" s="21"/>
      <c r="D303" s="21"/>
      <c r="E303" s="21"/>
      <c r="F303" s="21"/>
      <c r="G303" s="42"/>
      <c r="H303" s="9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s="13" customFormat="1" ht="11.25">
      <c r="A304" s="121">
        <v>1096</v>
      </c>
      <c r="B304" s="50" t="s">
        <v>70</v>
      </c>
      <c r="C304" s="64">
        <v>34.9</v>
      </c>
      <c r="D304" s="21">
        <f>0.15+3.08</f>
        <v>3.23</v>
      </c>
      <c r="E304" s="45">
        <f>SUM(C304+D304)</f>
        <v>38.129999999999995</v>
      </c>
      <c r="F304" s="45">
        <f>0.464*C304+0.483*D304</f>
        <v>17.75369</v>
      </c>
      <c r="G304" s="46">
        <v>0.0012</v>
      </c>
      <c r="H304" s="103">
        <f>TRUNC(F304*G304,2)</f>
        <v>0.02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s="13" customFormat="1" ht="11.25">
      <c r="A305" s="91"/>
      <c r="B305" s="28"/>
      <c r="C305" s="27"/>
      <c r="D305" s="27"/>
      <c r="E305" s="27"/>
      <c r="F305" s="185" t="s">
        <v>51</v>
      </c>
      <c r="G305" s="185"/>
      <c r="H305" s="206">
        <f>SUM(H301:H304)</f>
        <v>0.18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s="13" customFormat="1" ht="11.25">
      <c r="A306" s="92"/>
      <c r="B306" s="28"/>
      <c r="C306" s="28"/>
      <c r="D306" s="28"/>
      <c r="E306" s="28"/>
      <c r="F306" s="186"/>
      <c r="G306" s="186"/>
      <c r="H306" s="20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s="13" customFormat="1" ht="11.25">
      <c r="A307" s="91"/>
      <c r="B307" s="27"/>
      <c r="C307" s="27"/>
      <c r="D307" s="27"/>
      <c r="E307" s="185" t="s">
        <v>52</v>
      </c>
      <c r="F307" s="185"/>
      <c r="G307" s="185"/>
      <c r="H307" s="206">
        <f>H279+H289+H297+H305</f>
        <v>45.83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13" customFormat="1" ht="11.25">
      <c r="A308" s="92"/>
      <c r="B308" s="28"/>
      <c r="C308" s="28"/>
      <c r="D308" s="28"/>
      <c r="E308" s="186"/>
      <c r="F308" s="186"/>
      <c r="G308" s="186"/>
      <c r="H308" s="20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13" customFormat="1" ht="11.25">
      <c r="A309" s="98"/>
      <c r="B309" s="27"/>
      <c r="C309" s="27"/>
      <c r="D309" s="27"/>
      <c r="E309" s="185" t="s">
        <v>108</v>
      </c>
      <c r="F309" s="185"/>
      <c r="G309" s="185"/>
      <c r="H309" s="208">
        <f>TRUNC(H307*0.2605,2)</f>
        <v>11.93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13" customFormat="1" ht="11.25">
      <c r="A310" s="98"/>
      <c r="B310" s="28"/>
      <c r="C310" s="28"/>
      <c r="D310" s="28"/>
      <c r="E310" s="186"/>
      <c r="F310" s="186"/>
      <c r="G310" s="186"/>
      <c r="H310" s="209">
        <f>TRUNC(H308*0.35,2)</f>
        <v>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13" customFormat="1" ht="11.25">
      <c r="A311" s="181"/>
      <c r="B311" s="182"/>
      <c r="C311" s="182"/>
      <c r="D311" s="27"/>
      <c r="E311" s="185" t="s">
        <v>25</v>
      </c>
      <c r="F311" s="185"/>
      <c r="G311" s="185"/>
      <c r="H311" s="187">
        <f>SUM(H307:H310)</f>
        <v>57.76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13" customFormat="1" ht="11.25">
      <c r="A312" s="183"/>
      <c r="B312" s="184"/>
      <c r="C312" s="184"/>
      <c r="D312" s="30"/>
      <c r="E312" s="186"/>
      <c r="F312" s="186"/>
      <c r="G312" s="186"/>
      <c r="H312" s="188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13" customFormat="1" ht="11.25">
      <c r="A313" s="189" t="s">
        <v>26</v>
      </c>
      <c r="B313" s="190"/>
      <c r="C313" s="51"/>
      <c r="D313" s="27"/>
      <c r="E313" s="27"/>
      <c r="F313" s="27"/>
      <c r="G313" s="27"/>
      <c r="H313" s="10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13" customFormat="1" ht="11.25">
      <c r="A314" s="98" t="s">
        <v>115</v>
      </c>
      <c r="B314" s="52"/>
      <c r="C314" s="28"/>
      <c r="D314" s="53"/>
      <c r="E314" s="28"/>
      <c r="F314" s="28"/>
      <c r="G314" s="28"/>
      <c r="H314" s="10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13" customFormat="1" ht="11.25">
      <c r="A315" s="98" t="s">
        <v>111</v>
      </c>
      <c r="B315" s="52"/>
      <c r="C315" s="28"/>
      <c r="D315" s="53"/>
      <c r="E315" s="28"/>
      <c r="F315" s="28"/>
      <c r="G315" s="28"/>
      <c r="H315" s="108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s="13" customFormat="1" ht="12.75">
      <c r="A316" s="98" t="s">
        <v>116</v>
      </c>
      <c r="B316" s="52"/>
      <c r="C316" s="54"/>
      <c r="D316" s="55"/>
      <c r="E316" s="56"/>
      <c r="F316" s="30"/>
      <c r="G316" s="30"/>
      <c r="H316" s="109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8" s="13" customFormat="1" ht="12">
      <c r="A317" s="110" t="s">
        <v>78</v>
      </c>
      <c r="B317" s="9"/>
      <c r="C317" s="10"/>
      <c r="D317" s="191" t="s">
        <v>89</v>
      </c>
      <c r="E317" s="192"/>
      <c r="F317" s="192"/>
      <c r="G317" s="192"/>
      <c r="H317" s="193"/>
    </row>
    <row r="318" spans="1:8" s="13" customFormat="1" ht="11.25">
      <c r="A318" s="111" t="s">
        <v>88</v>
      </c>
      <c r="B318" s="11"/>
      <c r="C318" s="12"/>
      <c r="D318" s="194"/>
      <c r="E318" s="195"/>
      <c r="F318" s="195"/>
      <c r="G318" s="195"/>
      <c r="H318" s="196"/>
    </row>
    <row r="319" spans="1:8" s="13" customFormat="1" ht="11.25">
      <c r="A319" s="197" t="s">
        <v>79</v>
      </c>
      <c r="B319" s="198"/>
      <c r="C319" s="199"/>
      <c r="D319" s="240" t="s">
        <v>30</v>
      </c>
      <c r="E319" s="241"/>
      <c r="F319" s="241"/>
      <c r="G319" s="242"/>
      <c r="H319" s="179" t="s">
        <v>31</v>
      </c>
    </row>
    <row r="320" spans="1:8" s="13" customFormat="1" ht="12.75" thickBot="1">
      <c r="A320" s="112" t="s">
        <v>77</v>
      </c>
      <c r="B320" s="113"/>
      <c r="C320" s="114"/>
      <c r="D320" s="243"/>
      <c r="E320" s="244"/>
      <c r="F320" s="244"/>
      <c r="G320" s="245"/>
      <c r="H320" s="180"/>
    </row>
    <row r="321" spans="1:8" ht="12.75">
      <c r="A321" s="200" t="str">
        <f>J1</f>
        <v>DATA BASE: OUTUBRO/2014</v>
      </c>
      <c r="B321" s="201"/>
      <c r="C321" s="149" t="s">
        <v>0</v>
      </c>
      <c r="D321" s="149" t="s">
        <v>91</v>
      </c>
      <c r="E321" s="150"/>
      <c r="F321" s="150"/>
      <c r="G321" s="150"/>
      <c r="H321" s="202" t="s">
        <v>92</v>
      </c>
    </row>
    <row r="322" spans="1:8" ht="12.75">
      <c r="A322" s="204" t="s">
        <v>93</v>
      </c>
      <c r="B322" s="205"/>
      <c r="C322" s="151"/>
      <c r="D322" s="68"/>
      <c r="E322" s="126"/>
      <c r="F322" s="126"/>
      <c r="G322" s="126"/>
      <c r="H322" s="203"/>
    </row>
    <row r="323" spans="1:8" ht="12.75">
      <c r="A323" s="251" t="s">
        <v>27</v>
      </c>
      <c r="B323" s="253" t="s">
        <v>2</v>
      </c>
      <c r="C323" s="255" t="s">
        <v>3</v>
      </c>
      <c r="D323" s="152" t="s">
        <v>4</v>
      </c>
      <c r="E323" s="153"/>
      <c r="F323" s="154" t="s">
        <v>5</v>
      </c>
      <c r="G323" s="153"/>
      <c r="H323" s="127" t="s">
        <v>6</v>
      </c>
    </row>
    <row r="324" spans="1:8" ht="12.75">
      <c r="A324" s="252"/>
      <c r="B324" s="254"/>
      <c r="C324" s="256"/>
      <c r="D324" s="155" t="s">
        <v>7</v>
      </c>
      <c r="E324" s="155" t="s">
        <v>8</v>
      </c>
      <c r="F324" s="155" t="s">
        <v>9</v>
      </c>
      <c r="G324" s="156" t="s">
        <v>10</v>
      </c>
      <c r="H324" s="128" t="s">
        <v>11</v>
      </c>
    </row>
    <row r="325" spans="1:8" ht="12.75">
      <c r="A325" s="157"/>
      <c r="B325" s="158"/>
      <c r="C325" s="129"/>
      <c r="D325" s="129"/>
      <c r="E325" s="129"/>
      <c r="F325" s="129"/>
      <c r="G325" s="129"/>
      <c r="H325" s="130"/>
    </row>
    <row r="326" spans="1:8" ht="12.75">
      <c r="A326" s="159"/>
      <c r="B326" s="160"/>
      <c r="C326" s="129"/>
      <c r="D326" s="129"/>
      <c r="E326" s="129"/>
      <c r="F326" s="129"/>
      <c r="G326" s="129"/>
      <c r="H326" s="130"/>
    </row>
    <row r="327" spans="1:8" ht="12.75">
      <c r="A327" s="161"/>
      <c r="B327" s="160"/>
      <c r="C327" s="129"/>
      <c r="D327" s="129"/>
      <c r="E327" s="129"/>
      <c r="F327" s="129"/>
      <c r="G327" s="129"/>
      <c r="H327" s="130"/>
    </row>
    <row r="328" spans="1:8" ht="12.75">
      <c r="A328" s="161"/>
      <c r="B328" s="160"/>
      <c r="C328" s="129"/>
      <c r="D328" s="129"/>
      <c r="E328" s="129"/>
      <c r="F328" s="129"/>
      <c r="G328" s="129"/>
      <c r="H328" s="130"/>
    </row>
    <row r="329" spans="1:8" ht="12.75">
      <c r="A329" s="161"/>
      <c r="B329" s="160"/>
      <c r="C329" s="129"/>
      <c r="D329" s="129"/>
      <c r="E329" s="129"/>
      <c r="F329" s="129"/>
      <c r="G329" s="129"/>
      <c r="H329" s="130"/>
    </row>
    <row r="330" spans="1:8" ht="12.75">
      <c r="A330" s="161"/>
      <c r="B330" s="160"/>
      <c r="C330" s="129"/>
      <c r="D330" s="129"/>
      <c r="E330" s="129"/>
      <c r="F330" s="129"/>
      <c r="G330" s="129"/>
      <c r="H330" s="130"/>
    </row>
    <row r="331" spans="1:8" ht="12.75">
      <c r="A331" s="162"/>
      <c r="B331" s="147"/>
      <c r="C331" s="129"/>
      <c r="D331" s="129"/>
      <c r="E331" s="129"/>
      <c r="F331" s="129"/>
      <c r="G331" s="129"/>
      <c r="H331" s="130"/>
    </row>
    <row r="332" spans="1:8" ht="12.75">
      <c r="A332" s="163"/>
      <c r="B332" s="125"/>
      <c r="C332" s="125"/>
      <c r="D332" s="125"/>
      <c r="E332" s="125"/>
      <c r="F332" s="257" t="s">
        <v>94</v>
      </c>
      <c r="G332" s="125"/>
      <c r="H332" s="259">
        <f>SUM(H325:H331)</f>
        <v>0</v>
      </c>
    </row>
    <row r="333" spans="1:8" ht="12.75">
      <c r="A333" s="164"/>
      <c r="B333" s="126"/>
      <c r="C333" s="126"/>
      <c r="D333" s="126"/>
      <c r="E333" s="126"/>
      <c r="F333" s="258"/>
      <c r="G333" s="126"/>
      <c r="H333" s="260"/>
    </row>
    <row r="334" spans="1:8" ht="12.75">
      <c r="A334" s="251" t="s">
        <v>27</v>
      </c>
      <c r="B334" s="261" t="s">
        <v>12</v>
      </c>
      <c r="C334" s="262"/>
      <c r="D334" s="264" t="s">
        <v>13</v>
      </c>
      <c r="E334" s="264" t="s">
        <v>3</v>
      </c>
      <c r="F334" s="265" t="s">
        <v>14</v>
      </c>
      <c r="G334" s="262"/>
      <c r="H334" s="127" t="s">
        <v>15</v>
      </c>
    </row>
    <row r="335" spans="1:8" ht="12.75">
      <c r="A335" s="252"/>
      <c r="B335" s="263"/>
      <c r="C335" s="254"/>
      <c r="D335" s="256"/>
      <c r="E335" s="256"/>
      <c r="F335" s="266"/>
      <c r="G335" s="254"/>
      <c r="H335" s="128" t="s">
        <v>11</v>
      </c>
    </row>
    <row r="336" spans="1:8" ht="12.75">
      <c r="A336" s="161">
        <v>20109</v>
      </c>
      <c r="B336" s="165" t="s">
        <v>95</v>
      </c>
      <c r="C336" s="147"/>
      <c r="D336" s="147"/>
      <c r="E336" s="129">
        <v>4</v>
      </c>
      <c r="F336" s="126"/>
      <c r="G336" s="129">
        <v>10.73</v>
      </c>
      <c r="H336" s="130">
        <f>G336*E336</f>
        <v>42.92</v>
      </c>
    </row>
    <row r="337" spans="1:8" ht="12.75">
      <c r="A337" s="161">
        <v>20038</v>
      </c>
      <c r="B337" s="165" t="s">
        <v>96</v>
      </c>
      <c r="C337" s="147"/>
      <c r="D337" s="147"/>
      <c r="E337" s="129">
        <v>4</v>
      </c>
      <c r="F337" s="126"/>
      <c r="G337" s="129">
        <v>14.28</v>
      </c>
      <c r="H337" s="130">
        <f>G337*E337</f>
        <v>57.12</v>
      </c>
    </row>
    <row r="338" spans="1:8" ht="12.75">
      <c r="A338" s="161">
        <v>20056</v>
      </c>
      <c r="B338" s="165" t="s">
        <v>97</v>
      </c>
      <c r="C338" s="147"/>
      <c r="D338" s="147"/>
      <c r="E338" s="129">
        <v>4</v>
      </c>
      <c r="F338" s="126"/>
      <c r="G338" s="129">
        <v>10.73</v>
      </c>
      <c r="H338" s="130">
        <f>G338*E338</f>
        <v>42.92</v>
      </c>
    </row>
    <row r="339" spans="1:8" ht="12.75">
      <c r="A339" s="161"/>
      <c r="B339" s="165" t="s">
        <v>98</v>
      </c>
      <c r="C339" s="147"/>
      <c r="D339" s="147"/>
      <c r="E339" s="129">
        <v>4</v>
      </c>
      <c r="F339" s="126"/>
      <c r="G339" s="129">
        <v>10.73</v>
      </c>
      <c r="H339" s="130">
        <f>G339*E339</f>
        <v>42.92</v>
      </c>
    </row>
    <row r="340" spans="1:8" ht="12.75">
      <c r="A340" s="161">
        <v>20002</v>
      </c>
      <c r="B340" s="165" t="s">
        <v>83</v>
      </c>
      <c r="C340" s="147"/>
      <c r="D340" s="147"/>
      <c r="E340" s="129">
        <v>110</v>
      </c>
      <c r="F340" s="126"/>
      <c r="G340" s="129">
        <v>8.65</v>
      </c>
      <c r="H340" s="130">
        <f>G340*E340</f>
        <v>951.5</v>
      </c>
    </row>
    <row r="341" spans="1:8" ht="12.75">
      <c r="A341" s="161"/>
      <c r="B341" s="165" t="s">
        <v>99</v>
      </c>
      <c r="C341" s="147"/>
      <c r="D341" s="147"/>
      <c r="E341" s="129"/>
      <c r="F341" s="126"/>
      <c r="G341" s="129"/>
      <c r="H341" s="130">
        <f>SUM(H336:H340)*0.2051</f>
        <v>233.27663800000002</v>
      </c>
    </row>
    <row r="342" spans="1:8" ht="12.75">
      <c r="A342" s="161"/>
      <c r="B342" s="165"/>
      <c r="C342" s="147"/>
      <c r="D342" s="147"/>
      <c r="E342" s="129"/>
      <c r="F342" s="126"/>
      <c r="G342" s="129"/>
      <c r="H342" s="130"/>
    </row>
    <row r="343" spans="1:8" ht="12.75">
      <c r="A343" s="166"/>
      <c r="B343" s="167"/>
      <c r="C343" s="147"/>
      <c r="D343" s="147"/>
      <c r="E343" s="129"/>
      <c r="F343" s="126"/>
      <c r="G343" s="129"/>
      <c r="H343" s="130"/>
    </row>
    <row r="344" spans="1:8" ht="12.75">
      <c r="A344" s="163"/>
      <c r="B344" s="125"/>
      <c r="C344" s="125"/>
      <c r="D344" s="125"/>
      <c r="E344" s="125"/>
      <c r="F344" s="257" t="s">
        <v>100</v>
      </c>
      <c r="G344" s="125"/>
      <c r="H344" s="267">
        <f>SUM(H336:H343)</f>
        <v>1370.6566380000002</v>
      </c>
    </row>
    <row r="345" spans="1:8" ht="12.75">
      <c r="A345" s="164"/>
      <c r="B345" s="131"/>
      <c r="C345" s="131"/>
      <c r="D345" s="131"/>
      <c r="E345" s="131"/>
      <c r="F345" s="258"/>
      <c r="G345" s="131"/>
      <c r="H345" s="268"/>
    </row>
    <row r="346" spans="1:8" ht="12.75">
      <c r="A346" s="269" t="s">
        <v>101</v>
      </c>
      <c r="B346" s="270"/>
      <c r="C346" s="273">
        <v>1</v>
      </c>
      <c r="D346" s="257" t="s">
        <v>102</v>
      </c>
      <c r="E346" s="274"/>
      <c r="F346" s="274"/>
      <c r="G346" s="126"/>
      <c r="H346" s="267">
        <f>H344+H332</f>
        <v>1370.6566380000002</v>
      </c>
    </row>
    <row r="347" spans="1:8" ht="12.75">
      <c r="A347" s="271"/>
      <c r="B347" s="272"/>
      <c r="C347" s="263"/>
      <c r="D347" s="275"/>
      <c r="E347" s="275"/>
      <c r="F347" s="275"/>
      <c r="G347" s="131"/>
      <c r="H347" s="268"/>
    </row>
    <row r="348" spans="1:8" ht="12.75">
      <c r="A348" s="269" t="s">
        <v>103</v>
      </c>
      <c r="B348" s="270"/>
      <c r="C348" s="270"/>
      <c r="D348" s="270"/>
      <c r="E348" s="270"/>
      <c r="F348" s="270"/>
      <c r="G348" s="126"/>
      <c r="H348" s="276">
        <f>H346</f>
        <v>1370.6566380000002</v>
      </c>
    </row>
    <row r="349" spans="1:8" ht="12.75">
      <c r="A349" s="271"/>
      <c r="B349" s="272"/>
      <c r="C349" s="272"/>
      <c r="D349" s="272"/>
      <c r="E349" s="272"/>
      <c r="F349" s="272"/>
      <c r="G349" s="126"/>
      <c r="H349" s="277"/>
    </row>
    <row r="350" spans="1:8" ht="12.75">
      <c r="A350" s="251" t="s">
        <v>27</v>
      </c>
      <c r="B350" s="278" t="s">
        <v>16</v>
      </c>
      <c r="C350" s="279"/>
      <c r="D350" s="280"/>
      <c r="E350" s="281" t="s">
        <v>17</v>
      </c>
      <c r="F350" s="281" t="s">
        <v>15</v>
      </c>
      <c r="G350" s="264" t="s">
        <v>18</v>
      </c>
      <c r="H350" s="132" t="s">
        <v>15</v>
      </c>
    </row>
    <row r="351" spans="1:8" ht="12.75">
      <c r="A351" s="252"/>
      <c r="B351" s="263"/>
      <c r="C351" s="263"/>
      <c r="D351" s="254"/>
      <c r="E351" s="256"/>
      <c r="F351" s="256"/>
      <c r="G351" s="256"/>
      <c r="H351" s="133" t="s">
        <v>19</v>
      </c>
    </row>
    <row r="352" spans="1:8" ht="12.75">
      <c r="A352" s="161"/>
      <c r="B352" s="168"/>
      <c r="C352" s="126"/>
      <c r="D352" s="147"/>
      <c r="E352" s="134"/>
      <c r="F352" s="129"/>
      <c r="G352" s="135"/>
      <c r="H352" s="136"/>
    </row>
    <row r="353" spans="1:8" ht="12.75">
      <c r="A353" s="169"/>
      <c r="B353" s="168"/>
      <c r="C353" s="126"/>
      <c r="D353" s="147"/>
      <c r="E353" s="134"/>
      <c r="F353" s="129"/>
      <c r="G353" s="135"/>
      <c r="H353" s="136"/>
    </row>
    <row r="354" spans="1:8" ht="12.75">
      <c r="A354" s="169"/>
      <c r="B354" s="168"/>
      <c r="C354" s="126"/>
      <c r="D354" s="147"/>
      <c r="E354" s="134"/>
      <c r="F354" s="129"/>
      <c r="G354" s="135"/>
      <c r="H354" s="136"/>
    </row>
    <row r="355" spans="1:8" ht="12.75">
      <c r="A355" s="169"/>
      <c r="B355" s="168"/>
      <c r="C355" s="126"/>
      <c r="D355" s="147"/>
      <c r="E355" s="134"/>
      <c r="F355" s="129"/>
      <c r="G355" s="135"/>
      <c r="H355" s="136"/>
    </row>
    <row r="356" spans="1:8" ht="12.75">
      <c r="A356" s="169"/>
      <c r="B356" s="170"/>
      <c r="C356" s="126"/>
      <c r="D356" s="147"/>
      <c r="E356" s="134"/>
      <c r="F356" s="129"/>
      <c r="G356" s="137"/>
      <c r="H356" s="136"/>
    </row>
    <row r="357" spans="1:8" ht="12.75">
      <c r="A357" s="169"/>
      <c r="B357" s="167"/>
      <c r="C357" s="126"/>
      <c r="D357" s="147"/>
      <c r="E357" s="134"/>
      <c r="F357" s="129"/>
      <c r="G357" s="138"/>
      <c r="H357" s="136"/>
    </row>
    <row r="358" spans="1:8" ht="12.75">
      <c r="A358" s="163"/>
      <c r="B358" s="125"/>
      <c r="C358" s="125"/>
      <c r="D358" s="125"/>
      <c r="E358" s="125"/>
      <c r="F358" s="257" t="s">
        <v>104</v>
      </c>
      <c r="G358" s="125"/>
      <c r="H358" s="276"/>
    </row>
    <row r="359" spans="1:8" ht="12.75">
      <c r="A359" s="164"/>
      <c r="B359" s="126"/>
      <c r="C359" s="126"/>
      <c r="D359" s="126"/>
      <c r="E359" s="126"/>
      <c r="F359" s="258"/>
      <c r="G359" s="126"/>
      <c r="H359" s="268"/>
    </row>
    <row r="360" spans="1:8" ht="12.75">
      <c r="A360" s="251" t="s">
        <v>27</v>
      </c>
      <c r="B360" s="253" t="s">
        <v>20</v>
      </c>
      <c r="C360" s="171" t="s">
        <v>1</v>
      </c>
      <c r="D360" s="172" t="s">
        <v>1</v>
      </c>
      <c r="E360" s="139" t="s">
        <v>1</v>
      </c>
      <c r="F360" s="264" t="s">
        <v>15</v>
      </c>
      <c r="G360" s="264" t="s">
        <v>18</v>
      </c>
      <c r="H360" s="132" t="s">
        <v>6</v>
      </c>
    </row>
    <row r="361" spans="1:8" ht="12.75">
      <c r="A361" s="252"/>
      <c r="B361" s="254"/>
      <c r="C361" s="134" t="s">
        <v>21</v>
      </c>
      <c r="D361" s="134" t="s">
        <v>22</v>
      </c>
      <c r="E361" s="134" t="s">
        <v>23</v>
      </c>
      <c r="F361" s="285"/>
      <c r="G361" s="285"/>
      <c r="H361" s="140" t="s">
        <v>19</v>
      </c>
    </row>
    <row r="362" spans="1:8" ht="12.75">
      <c r="A362" s="161"/>
      <c r="B362" s="173"/>
      <c r="C362" s="141"/>
      <c r="D362" s="141"/>
      <c r="E362" s="141"/>
      <c r="F362" s="141"/>
      <c r="G362" s="142"/>
      <c r="H362" s="143"/>
    </row>
    <row r="363" spans="1:8" ht="12.75">
      <c r="A363" s="174"/>
      <c r="B363" s="175"/>
      <c r="C363" s="144"/>
      <c r="D363" s="129"/>
      <c r="E363" s="129"/>
      <c r="F363" s="144"/>
      <c r="G363" s="145"/>
      <c r="H363" s="146"/>
    </row>
    <row r="364" spans="1:8" ht="12.75">
      <c r="A364" s="174"/>
      <c r="B364" s="175"/>
      <c r="C364" s="129"/>
      <c r="D364" s="129"/>
      <c r="E364" s="129"/>
      <c r="F364" s="144"/>
      <c r="G364" s="145"/>
      <c r="H364" s="146"/>
    </row>
    <row r="365" spans="1:8" ht="12.75">
      <c r="A365" s="174"/>
      <c r="B365" s="175"/>
      <c r="C365" s="129"/>
      <c r="D365" s="129"/>
      <c r="E365" s="129"/>
      <c r="F365" s="144"/>
      <c r="G365" s="145"/>
      <c r="H365" s="146"/>
    </row>
    <row r="366" spans="1:8" ht="12.75">
      <c r="A366" s="174"/>
      <c r="B366" s="175"/>
      <c r="C366" s="129"/>
      <c r="D366" s="129"/>
      <c r="E366" s="129"/>
      <c r="F366" s="144"/>
      <c r="G366" s="145"/>
      <c r="H366" s="136"/>
    </row>
    <row r="367" spans="1:8" ht="12.75">
      <c r="A367" s="162"/>
      <c r="B367" s="147"/>
      <c r="C367" s="129"/>
      <c r="D367" s="129"/>
      <c r="E367" s="129"/>
      <c r="F367" s="147"/>
      <c r="G367" s="145"/>
      <c r="H367" s="136"/>
    </row>
    <row r="368" spans="1:8" ht="12.75">
      <c r="A368" s="163"/>
      <c r="B368" s="125"/>
      <c r="C368" s="125"/>
      <c r="D368" s="125"/>
      <c r="E368" s="125"/>
      <c r="F368" s="257" t="s">
        <v>24</v>
      </c>
      <c r="G368" s="125"/>
      <c r="H368" s="276"/>
    </row>
    <row r="369" spans="1:8" ht="12.75">
      <c r="A369" s="164"/>
      <c r="B369" s="126"/>
      <c r="C369" s="126"/>
      <c r="D369" s="126"/>
      <c r="E369" s="126"/>
      <c r="F369" s="258"/>
      <c r="G369" s="126"/>
      <c r="H369" s="268"/>
    </row>
    <row r="370" spans="1:8" ht="12.75">
      <c r="A370" s="287" t="s">
        <v>105</v>
      </c>
      <c r="B370" s="288"/>
      <c r="C370" s="288"/>
      <c r="D370" s="125"/>
      <c r="E370" s="125"/>
      <c r="F370" s="125"/>
      <c r="G370" s="125"/>
      <c r="H370" s="276">
        <f>H348</f>
        <v>1370.6566380000002</v>
      </c>
    </row>
    <row r="371" spans="1:8" ht="12.75">
      <c r="A371" s="287"/>
      <c r="B371" s="288"/>
      <c r="C371" s="288"/>
      <c r="D371" s="131"/>
      <c r="E371" s="131"/>
      <c r="F371" s="131"/>
      <c r="G371" s="131"/>
      <c r="H371" s="268"/>
    </row>
    <row r="372" spans="1:8" ht="12.75">
      <c r="A372" s="282" t="s">
        <v>106</v>
      </c>
      <c r="B372" s="283"/>
      <c r="C372" s="176"/>
      <c r="D372" s="125"/>
      <c r="E372" s="125"/>
      <c r="F372" s="125"/>
      <c r="G372" s="125"/>
      <c r="H372" s="276"/>
    </row>
    <row r="373" spans="1:8" ht="12.75">
      <c r="A373" s="282"/>
      <c r="B373" s="283"/>
      <c r="C373" s="177"/>
      <c r="D373" s="131"/>
      <c r="E373" s="131"/>
      <c r="F373" s="131"/>
      <c r="G373" s="131"/>
      <c r="H373" s="268"/>
    </row>
    <row r="374" spans="1:8" ht="12.75">
      <c r="A374" s="282" t="s">
        <v>25</v>
      </c>
      <c r="B374" s="283"/>
      <c r="C374" s="176"/>
      <c r="D374" s="126"/>
      <c r="E374" s="126"/>
      <c r="F374" s="126"/>
      <c r="G374" s="126"/>
      <c r="H374" s="276">
        <f>H370</f>
        <v>1370.6566380000002</v>
      </c>
    </row>
    <row r="375" spans="1:8" ht="12.75">
      <c r="A375" s="284"/>
      <c r="B375" s="257"/>
      <c r="C375" s="178"/>
      <c r="D375" s="126"/>
      <c r="E375" s="126"/>
      <c r="F375" s="126"/>
      <c r="G375" s="126"/>
      <c r="H375" s="286"/>
    </row>
    <row r="376" spans="1:40" s="13" customFormat="1" ht="11.25">
      <c r="A376" s="189" t="s">
        <v>26</v>
      </c>
      <c r="B376" s="190"/>
      <c r="C376" s="51"/>
      <c r="D376" s="27"/>
      <c r="E376" s="27"/>
      <c r="F376" s="27"/>
      <c r="G376" s="27"/>
      <c r="H376" s="10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s="13" customFormat="1" ht="11.25">
      <c r="A377" s="98"/>
      <c r="B377" s="52"/>
      <c r="C377" s="28"/>
      <c r="D377" s="53"/>
      <c r="E377" s="28"/>
      <c r="F377" s="28"/>
      <c r="G377" s="28"/>
      <c r="H377" s="10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s="13" customFormat="1" ht="11.25">
      <c r="A378" s="98"/>
      <c r="B378" s="52"/>
      <c r="C378" s="28"/>
      <c r="D378" s="53"/>
      <c r="E378" s="28"/>
      <c r="F378" s="28"/>
      <c r="G378" s="28"/>
      <c r="H378" s="108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s="13" customFormat="1" ht="12.75">
      <c r="A379" s="92"/>
      <c r="B379" s="148"/>
      <c r="C379" s="56"/>
      <c r="D379" s="55"/>
      <c r="E379" s="56"/>
      <c r="F379" s="30"/>
      <c r="G379" s="30"/>
      <c r="H379" s="10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8" s="13" customFormat="1" ht="12">
      <c r="A380" s="110" t="s">
        <v>78</v>
      </c>
      <c r="B380" s="9"/>
      <c r="C380" s="10"/>
      <c r="D380" s="191" t="s">
        <v>89</v>
      </c>
      <c r="E380" s="192"/>
      <c r="F380" s="192"/>
      <c r="G380" s="192"/>
      <c r="H380" s="193"/>
    </row>
    <row r="381" spans="1:8" s="13" customFormat="1" ht="11.25">
      <c r="A381" s="111" t="s">
        <v>88</v>
      </c>
      <c r="B381" s="11"/>
      <c r="C381" s="12"/>
      <c r="D381" s="194"/>
      <c r="E381" s="195"/>
      <c r="F381" s="195"/>
      <c r="G381" s="195"/>
      <c r="H381" s="196"/>
    </row>
    <row r="382" spans="1:8" s="13" customFormat="1" ht="11.25">
      <c r="A382" s="197" t="s">
        <v>79</v>
      </c>
      <c r="B382" s="198"/>
      <c r="C382" s="199"/>
      <c r="D382" s="240" t="s">
        <v>30</v>
      </c>
      <c r="E382" s="241"/>
      <c r="F382" s="241"/>
      <c r="G382" s="242"/>
      <c r="H382" s="179" t="s">
        <v>31</v>
      </c>
    </row>
    <row r="383" spans="1:8" s="13" customFormat="1" ht="12.75" thickBot="1">
      <c r="A383" s="112" t="s">
        <v>77</v>
      </c>
      <c r="B383" s="113"/>
      <c r="C383" s="114"/>
      <c r="D383" s="243"/>
      <c r="E383" s="244"/>
      <c r="F383" s="244"/>
      <c r="G383" s="245"/>
      <c r="H383" s="180"/>
    </row>
  </sheetData>
  <sheetProtection/>
  <mergeCells count="382">
    <mergeCell ref="D382:G383"/>
    <mergeCell ref="F368:F369"/>
    <mergeCell ref="H368:H369"/>
    <mergeCell ref="A376:B376"/>
    <mergeCell ref="D380:H381"/>
    <mergeCell ref="A382:C382"/>
    <mergeCell ref="A370:C371"/>
    <mergeCell ref="H370:H371"/>
    <mergeCell ref="A372:B373"/>
    <mergeCell ref="H372:H373"/>
    <mergeCell ref="A374:B375"/>
    <mergeCell ref="F358:F359"/>
    <mergeCell ref="H358:H359"/>
    <mergeCell ref="A360:A361"/>
    <mergeCell ref="B360:B361"/>
    <mergeCell ref="F360:F361"/>
    <mergeCell ref="G360:G361"/>
    <mergeCell ref="H374:H375"/>
    <mergeCell ref="A348:F349"/>
    <mergeCell ref="H348:H349"/>
    <mergeCell ref="A350:A351"/>
    <mergeCell ref="B350:D351"/>
    <mergeCell ref="E350:E351"/>
    <mergeCell ref="F350:F351"/>
    <mergeCell ref="G350:G351"/>
    <mergeCell ref="F344:F345"/>
    <mergeCell ref="H344:H345"/>
    <mergeCell ref="A346:B347"/>
    <mergeCell ref="C346:C347"/>
    <mergeCell ref="D346:F347"/>
    <mergeCell ref="H346:H347"/>
    <mergeCell ref="A323:A324"/>
    <mergeCell ref="B323:B324"/>
    <mergeCell ref="C323:C324"/>
    <mergeCell ref="F332:F333"/>
    <mergeCell ref="H332:H333"/>
    <mergeCell ref="A334:A335"/>
    <mergeCell ref="B334:C335"/>
    <mergeCell ref="D334:D335"/>
    <mergeCell ref="E334:E335"/>
    <mergeCell ref="F334:G335"/>
    <mergeCell ref="A266:A267"/>
    <mergeCell ref="B266:C267"/>
    <mergeCell ref="H190:H191"/>
    <mergeCell ref="D148:G149"/>
    <mergeCell ref="A150:G151"/>
    <mergeCell ref="E152:G153"/>
    <mergeCell ref="F159:G160"/>
    <mergeCell ref="A184:B184"/>
    <mergeCell ref="F264:G265"/>
    <mergeCell ref="D266:D267"/>
    <mergeCell ref="E266:E267"/>
    <mergeCell ref="F266:G267"/>
    <mergeCell ref="F270:G271"/>
    <mergeCell ref="H264:H265"/>
    <mergeCell ref="E143:E144"/>
    <mergeCell ref="D188:H189"/>
    <mergeCell ref="H180:H181"/>
    <mergeCell ref="H168:H169"/>
    <mergeCell ref="F154:F155"/>
    <mergeCell ref="G154:G155"/>
    <mergeCell ref="A190:C190"/>
    <mergeCell ref="D190:G191"/>
    <mergeCell ref="F146:G147"/>
    <mergeCell ref="D319:G320"/>
    <mergeCell ref="H319:H320"/>
    <mergeCell ref="A258:A259"/>
    <mergeCell ref="B258:B259"/>
    <mergeCell ref="C258:C259"/>
    <mergeCell ref="H178:H179"/>
    <mergeCell ref="E180:G181"/>
    <mergeCell ref="A118:C119"/>
    <mergeCell ref="A120:B120"/>
    <mergeCell ref="B145:C145"/>
    <mergeCell ref="B143:C144"/>
    <mergeCell ref="F143:F144"/>
    <mergeCell ref="F134:G135"/>
    <mergeCell ref="C130:C131"/>
    <mergeCell ref="F141:G142"/>
    <mergeCell ref="D143:D144"/>
    <mergeCell ref="G143:G144"/>
    <mergeCell ref="G98:G99"/>
    <mergeCell ref="F112:G113"/>
    <mergeCell ref="E114:G115"/>
    <mergeCell ref="D124:H125"/>
    <mergeCell ref="E98:E99"/>
    <mergeCell ref="H102:H103"/>
    <mergeCell ref="E118:G119"/>
    <mergeCell ref="H118:H119"/>
    <mergeCell ref="A1:B1"/>
    <mergeCell ref="D1:G2"/>
    <mergeCell ref="A43:A44"/>
    <mergeCell ref="E178:G179"/>
    <mergeCell ref="A161:A162"/>
    <mergeCell ref="F43:F44"/>
    <mergeCell ref="E51:G52"/>
    <mergeCell ref="A86:G87"/>
    <mergeCell ref="A154:A155"/>
    <mergeCell ref="D126:G127"/>
    <mergeCell ref="C3:C4"/>
    <mergeCell ref="E88:G89"/>
    <mergeCell ref="F96:G97"/>
    <mergeCell ref="F102:G103"/>
    <mergeCell ref="D61:H62"/>
    <mergeCell ref="F41:G42"/>
    <mergeCell ref="F49:G50"/>
    <mergeCell ref="H23:H24"/>
    <mergeCell ref="F36:F37"/>
    <mergeCell ref="F77:G78"/>
    <mergeCell ref="F82:G83"/>
    <mergeCell ref="D84:G85"/>
    <mergeCell ref="H41:H42"/>
    <mergeCell ref="F9:G10"/>
    <mergeCell ref="H148:H149"/>
    <mergeCell ref="H150:H151"/>
    <mergeCell ref="H143:H144"/>
    <mergeCell ref="H96:H97"/>
    <mergeCell ref="F21:G22"/>
    <mergeCell ref="H49:H50"/>
    <mergeCell ref="A90:A91"/>
    <mergeCell ref="E154:E155"/>
    <mergeCell ref="A182:C183"/>
    <mergeCell ref="E182:G183"/>
    <mergeCell ref="H182:H183"/>
    <mergeCell ref="H176:H177"/>
    <mergeCell ref="A143:A144"/>
    <mergeCell ref="A170:A171"/>
    <mergeCell ref="G161:G162"/>
    <mergeCell ref="F168:G169"/>
    <mergeCell ref="A148:B149"/>
    <mergeCell ref="C148:C149"/>
    <mergeCell ref="A152:B153"/>
    <mergeCell ref="F161:F162"/>
    <mergeCell ref="H152:H153"/>
    <mergeCell ref="A98:A99"/>
    <mergeCell ref="B98:D99"/>
    <mergeCell ref="B161:D162"/>
    <mergeCell ref="H126:H127"/>
    <mergeCell ref="F98:F99"/>
    <mergeCell ref="F176:G177"/>
    <mergeCell ref="B170:B171"/>
    <mergeCell ref="F170:F171"/>
    <mergeCell ref="G170:G171"/>
    <mergeCell ref="H159:H160"/>
    <mergeCell ref="B154:D155"/>
    <mergeCell ref="E161:E162"/>
    <mergeCell ref="H53:H54"/>
    <mergeCell ref="H82:H83"/>
    <mergeCell ref="D23:G24"/>
    <mergeCell ref="A25:G26"/>
    <mergeCell ref="E27:G28"/>
    <mergeCell ref="A79:A80"/>
    <mergeCell ref="F73:G74"/>
    <mergeCell ref="A55:C56"/>
    <mergeCell ref="E55:G56"/>
    <mergeCell ref="F71:G72"/>
    <mergeCell ref="B20:C20"/>
    <mergeCell ref="H34:H35"/>
    <mergeCell ref="E29:E30"/>
    <mergeCell ref="F29:F30"/>
    <mergeCell ref="B29:D30"/>
    <mergeCell ref="H1:H2"/>
    <mergeCell ref="A2:B2"/>
    <mergeCell ref="A3:A4"/>
    <mergeCell ref="H25:H26"/>
    <mergeCell ref="B3:B4"/>
    <mergeCell ref="B43:B44"/>
    <mergeCell ref="G43:G44"/>
    <mergeCell ref="A63:C63"/>
    <mergeCell ref="H77:H78"/>
    <mergeCell ref="H63:H64"/>
    <mergeCell ref="E36:E37"/>
    <mergeCell ref="G36:G37"/>
    <mergeCell ref="H55:H56"/>
    <mergeCell ref="H51:H52"/>
    <mergeCell ref="E53:G54"/>
    <mergeCell ref="F136:G137"/>
    <mergeCell ref="B130:B131"/>
    <mergeCell ref="J5:L5"/>
    <mergeCell ref="J6:K6"/>
    <mergeCell ref="H134:H135"/>
    <mergeCell ref="A129:B129"/>
    <mergeCell ref="A130:A131"/>
    <mergeCell ref="A128:B128"/>
    <mergeCell ref="D128:G129"/>
    <mergeCell ref="A27:B28"/>
    <mergeCell ref="H9:H10"/>
    <mergeCell ref="A11:A12"/>
    <mergeCell ref="B11:C12"/>
    <mergeCell ref="D11:D12"/>
    <mergeCell ref="B79:C80"/>
    <mergeCell ref="D79:D80"/>
    <mergeCell ref="E79:E80"/>
    <mergeCell ref="F79:F80"/>
    <mergeCell ref="G79:G80"/>
    <mergeCell ref="F16:G17"/>
    <mergeCell ref="E11:E12"/>
    <mergeCell ref="F11:G12"/>
    <mergeCell ref="H16:H17"/>
    <mergeCell ref="A18:A19"/>
    <mergeCell ref="B18:C19"/>
    <mergeCell ref="D18:D19"/>
    <mergeCell ref="E18:E19"/>
    <mergeCell ref="F18:F19"/>
    <mergeCell ref="G18:G19"/>
    <mergeCell ref="H18:H19"/>
    <mergeCell ref="H21:H22"/>
    <mergeCell ref="F34:G35"/>
    <mergeCell ref="G29:G30"/>
    <mergeCell ref="A36:A37"/>
    <mergeCell ref="B36:D37"/>
    <mergeCell ref="H27:H28"/>
    <mergeCell ref="A29:A30"/>
    <mergeCell ref="A23:B24"/>
    <mergeCell ref="C23:C24"/>
    <mergeCell ref="A57:B57"/>
    <mergeCell ref="A65:B65"/>
    <mergeCell ref="D65:G66"/>
    <mergeCell ref="H65:H66"/>
    <mergeCell ref="A66:B66"/>
    <mergeCell ref="A67:A68"/>
    <mergeCell ref="B67:B68"/>
    <mergeCell ref="C67:C68"/>
    <mergeCell ref="D63:G64"/>
    <mergeCell ref="B81:C81"/>
    <mergeCell ref="H71:H72"/>
    <mergeCell ref="A73:A74"/>
    <mergeCell ref="B73:C74"/>
    <mergeCell ref="D73:D74"/>
    <mergeCell ref="E73:E74"/>
    <mergeCell ref="H79:H80"/>
    <mergeCell ref="C84:C85"/>
    <mergeCell ref="H84:H85"/>
    <mergeCell ref="H86:H87"/>
    <mergeCell ref="A88:B89"/>
    <mergeCell ref="H88:H89"/>
    <mergeCell ref="B90:D91"/>
    <mergeCell ref="G90:G91"/>
    <mergeCell ref="A84:B85"/>
    <mergeCell ref="E90:E91"/>
    <mergeCell ref="F90:F91"/>
    <mergeCell ref="A104:A105"/>
    <mergeCell ref="B104:B105"/>
    <mergeCell ref="F104:F105"/>
    <mergeCell ref="G104:G105"/>
    <mergeCell ref="H112:H113"/>
    <mergeCell ref="A202:A203"/>
    <mergeCell ref="B202:C203"/>
    <mergeCell ref="H114:H115"/>
    <mergeCell ref="E116:G117"/>
    <mergeCell ref="H116:H117"/>
    <mergeCell ref="H128:H129"/>
    <mergeCell ref="H141:H142"/>
    <mergeCell ref="H146:H147"/>
    <mergeCell ref="H192:H193"/>
    <mergeCell ref="A193:B193"/>
    <mergeCell ref="A126:C126"/>
    <mergeCell ref="A136:A137"/>
    <mergeCell ref="B136:C137"/>
    <mergeCell ref="D136:D137"/>
    <mergeCell ref="E136:E137"/>
    <mergeCell ref="A194:A195"/>
    <mergeCell ref="B194:B195"/>
    <mergeCell ref="C194:C195"/>
    <mergeCell ref="H200:H201"/>
    <mergeCell ref="A192:B192"/>
    <mergeCell ref="D192:G193"/>
    <mergeCell ref="F200:G201"/>
    <mergeCell ref="D202:D203"/>
    <mergeCell ref="E202:E203"/>
    <mergeCell ref="F202:G203"/>
    <mergeCell ref="H209:H210"/>
    <mergeCell ref="B211:C211"/>
    <mergeCell ref="H212:H213"/>
    <mergeCell ref="F207:G208"/>
    <mergeCell ref="F212:G213"/>
    <mergeCell ref="H207:H208"/>
    <mergeCell ref="F209:F210"/>
    <mergeCell ref="A214:B215"/>
    <mergeCell ref="C214:C215"/>
    <mergeCell ref="H214:H215"/>
    <mergeCell ref="A209:A210"/>
    <mergeCell ref="B209:C210"/>
    <mergeCell ref="D209:D210"/>
    <mergeCell ref="E209:E210"/>
    <mergeCell ref="D214:G215"/>
    <mergeCell ref="G209:G210"/>
    <mergeCell ref="H216:H217"/>
    <mergeCell ref="A218:B219"/>
    <mergeCell ref="H218:H219"/>
    <mergeCell ref="A220:A221"/>
    <mergeCell ref="B220:D221"/>
    <mergeCell ref="E220:E221"/>
    <mergeCell ref="F220:F221"/>
    <mergeCell ref="G220:G221"/>
    <mergeCell ref="E218:G219"/>
    <mergeCell ref="A216:G217"/>
    <mergeCell ref="H225:H226"/>
    <mergeCell ref="A227:A228"/>
    <mergeCell ref="B227:D228"/>
    <mergeCell ref="E227:E228"/>
    <mergeCell ref="F227:F228"/>
    <mergeCell ref="G227:G228"/>
    <mergeCell ref="F225:G226"/>
    <mergeCell ref="H232:H233"/>
    <mergeCell ref="A234:A235"/>
    <mergeCell ref="B234:B235"/>
    <mergeCell ref="F234:F235"/>
    <mergeCell ref="G234:G235"/>
    <mergeCell ref="H240:H241"/>
    <mergeCell ref="F232:G233"/>
    <mergeCell ref="F240:G241"/>
    <mergeCell ref="E242:G243"/>
    <mergeCell ref="H242:H243"/>
    <mergeCell ref="E244:G245"/>
    <mergeCell ref="H244:H245"/>
    <mergeCell ref="A246:C247"/>
    <mergeCell ref="E246:G247"/>
    <mergeCell ref="H246:H247"/>
    <mergeCell ref="A248:B248"/>
    <mergeCell ref="A256:B256"/>
    <mergeCell ref="D256:G257"/>
    <mergeCell ref="H256:H257"/>
    <mergeCell ref="A257:B257"/>
    <mergeCell ref="D252:H253"/>
    <mergeCell ref="A254:C254"/>
    <mergeCell ref="D254:G255"/>
    <mergeCell ref="H254:H255"/>
    <mergeCell ref="H270:H271"/>
    <mergeCell ref="A272:A273"/>
    <mergeCell ref="B272:C273"/>
    <mergeCell ref="D272:D273"/>
    <mergeCell ref="E272:E273"/>
    <mergeCell ref="F272:F273"/>
    <mergeCell ref="G272:G273"/>
    <mergeCell ref="H272:H273"/>
    <mergeCell ref="B274:C274"/>
    <mergeCell ref="H275:H276"/>
    <mergeCell ref="A277:B278"/>
    <mergeCell ref="C277:C278"/>
    <mergeCell ref="H277:H278"/>
    <mergeCell ref="D277:G278"/>
    <mergeCell ref="F275:G276"/>
    <mergeCell ref="H279:H280"/>
    <mergeCell ref="A281:B282"/>
    <mergeCell ref="H281:H282"/>
    <mergeCell ref="A283:A284"/>
    <mergeCell ref="B283:D284"/>
    <mergeCell ref="E283:E284"/>
    <mergeCell ref="F283:F284"/>
    <mergeCell ref="G283:G284"/>
    <mergeCell ref="E281:G282"/>
    <mergeCell ref="A279:G280"/>
    <mergeCell ref="H289:H290"/>
    <mergeCell ref="A291:A292"/>
    <mergeCell ref="B291:D292"/>
    <mergeCell ref="E291:E292"/>
    <mergeCell ref="F291:F292"/>
    <mergeCell ref="G291:G292"/>
    <mergeCell ref="F289:G290"/>
    <mergeCell ref="H297:H298"/>
    <mergeCell ref="A299:A300"/>
    <mergeCell ref="B299:B300"/>
    <mergeCell ref="F299:F300"/>
    <mergeCell ref="G299:G300"/>
    <mergeCell ref="F297:G298"/>
    <mergeCell ref="H305:H306"/>
    <mergeCell ref="E307:G308"/>
    <mergeCell ref="H307:H308"/>
    <mergeCell ref="E309:G310"/>
    <mergeCell ref="H309:H310"/>
    <mergeCell ref="F305:G306"/>
    <mergeCell ref="H382:H383"/>
    <mergeCell ref="A311:C312"/>
    <mergeCell ref="E311:G312"/>
    <mergeCell ref="H311:H312"/>
    <mergeCell ref="A313:B313"/>
    <mergeCell ref="D317:H318"/>
    <mergeCell ref="A319:C319"/>
    <mergeCell ref="A321:B321"/>
    <mergeCell ref="H321:H322"/>
    <mergeCell ref="A322:B322"/>
  </mergeCells>
  <printOptions/>
  <pageMargins left="0.984251968503937" right="0.7874015748031497" top="1.1811023622047245" bottom="0.7874015748031497" header="0.31496062992125984" footer="0.31496062992125984"/>
  <pageSetup horizontalDpi="600" verticalDpi="600" orientation="portrait" paperSize="9" scale="86" r:id="rId1"/>
  <rowBreaks count="5" manualBreakCount="5">
    <brk id="64" max="7" man="1"/>
    <brk id="127" max="7" man="1"/>
    <brk id="191" max="7" man="1"/>
    <brk id="255" max="7" man="1"/>
    <brk id="3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Renan Gomes</cp:lastModifiedBy>
  <cp:lastPrinted>2015-08-02T18:30:34Z</cp:lastPrinted>
  <dcterms:created xsi:type="dcterms:W3CDTF">1998-05-06T19:06:30Z</dcterms:created>
  <dcterms:modified xsi:type="dcterms:W3CDTF">2015-08-02T18:30:51Z</dcterms:modified>
  <cp:category/>
  <cp:version/>
  <cp:contentType/>
  <cp:contentStatus/>
</cp:coreProperties>
</file>