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31" windowWidth="10335" windowHeight="10125" tabRatio="498" activeTab="0"/>
  </bookViews>
  <sheets>
    <sheet name="TRECHO 02" sheetId="1" r:id="rId1"/>
  </sheets>
  <definedNames>
    <definedName name="_xlnm.Print_Area" localSheetId="0">'TRECHO 02'!$A$1:$H$376</definedName>
  </definedNames>
  <calcPr fullCalcOnLoad="1"/>
</workbook>
</file>

<file path=xl/sharedStrings.xml><?xml version="1.0" encoding="utf-8"?>
<sst xmlns="http://schemas.openxmlformats.org/spreadsheetml/2006/main" count="506" uniqueCount="125">
  <si>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</si>
  <si>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</si>
  <si>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</si>
  <si>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</si>
  <si>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</si>
  <si>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</si>
  <si>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</si>
  <si>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</si>
  <si>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</si>
  <si>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</si>
  <si>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</si>
  <si>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</si>
  <si>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 TOTAL (A)</t>
  </si>
  <si>
    <t xml:space="preserve">MAO-DE-OBRA SUPLEMENTAR </t>
  </si>
  <si>
    <t>K ou R</t>
  </si>
  <si>
    <t>SALÁRIO BASE</t>
  </si>
  <si>
    <t xml:space="preserve">CUSTO </t>
  </si>
  <si>
    <t xml:space="preserve"> TOTAL (B)</t>
  </si>
  <si>
    <t>MATERIAIS</t>
  </si>
  <si>
    <t>UNIDADE</t>
  </si>
  <si>
    <t>CONSUMO</t>
  </si>
  <si>
    <t>UNITÁRIO</t>
  </si>
  <si>
    <t>TRANSPORTE</t>
  </si>
  <si>
    <t>(T)</t>
  </si>
  <si>
    <t>(P)</t>
  </si>
  <si>
    <t xml:space="preserve">  (TOT)</t>
  </si>
  <si>
    <t xml:space="preserve"> TOTAL (F)</t>
  </si>
  <si>
    <t>CUSTO UNITÁRIO TOTAL:</t>
  </si>
  <si>
    <t>OBSERVAÇÕES</t>
  </si>
  <si>
    <t>UNIDADE: m</t>
  </si>
  <si>
    <t>CÓDIGO</t>
  </si>
  <si>
    <t>CUSTO UNITÁRIO DER ES</t>
  </si>
  <si>
    <t>Defensa Metálica (1 Lâmina)</t>
  </si>
  <si>
    <t>CÓDIGO SERVIÇO:40929</t>
  </si>
  <si>
    <t>Servente</t>
  </si>
  <si>
    <t>Quadro de Custos Unitários de Serviços</t>
  </si>
  <si>
    <t>PE-QD 23</t>
  </si>
  <si>
    <t>Cerca Arame farpado, 4 fios,  mourões de madeira e esticador de concreto a cada 40m</t>
  </si>
  <si>
    <t>Ferramentas manuais</t>
  </si>
  <si>
    <t>Apiloamento manual</t>
  </si>
  <si>
    <t>Calçada de concreto fck-&gt;15 MP, camurçado c/ argam. cimento e areia 1:4, lastro de brita e 8 cm de concreto, incl. preparo da caixa e transp. da brita</t>
  </si>
  <si>
    <t>UNIDADE: m²</t>
  </si>
  <si>
    <t>ITENS DE INCIDENCIA</t>
  </si>
  <si>
    <t>%</t>
  </si>
  <si>
    <t>M.O.</t>
  </si>
  <si>
    <t>EQUIP</t>
  </si>
  <si>
    <t>MAT</t>
  </si>
  <si>
    <t xml:space="preserve"> TOTAL (C)</t>
  </si>
  <si>
    <t>PRODUÇÃO DA EQUIPE (E)</t>
  </si>
  <si>
    <t xml:space="preserve">          CUSTO HORÁRIO TOTAL (A+B+C)</t>
  </si>
  <si>
    <t>CUSTO UNITÁRIO DE EXECUÇÃO                                                             [ (A)+(B)+(C) ] / (D) = (E)</t>
  </si>
  <si>
    <t>SERVIÇOS</t>
  </si>
  <si>
    <t xml:space="preserve">M3 </t>
  </si>
  <si>
    <t xml:space="preserve"> TOTAL (G)</t>
  </si>
  <si>
    <t xml:space="preserve"> TOTAL (H)</t>
  </si>
  <si>
    <t>Custo Direto Total (E) + (F) + (G) + (H)</t>
  </si>
  <si>
    <t>Encarregado de O.A.C.</t>
  </si>
  <si>
    <t>x</t>
  </si>
  <si>
    <t>(esticador)</t>
  </si>
  <si>
    <t xml:space="preserve">Mourao p/ cerca (2,20m - D=0,10m) m. branca </t>
  </si>
  <si>
    <t xml:space="preserve"> DZ </t>
  </si>
  <si>
    <t xml:space="preserve">Grampo para cerca (galvanizado) </t>
  </si>
  <si>
    <t xml:space="preserve"> kg </t>
  </si>
  <si>
    <t xml:space="preserve">Arame farpado fio 16 rolo 500 m </t>
  </si>
  <si>
    <t xml:space="preserve">rl </t>
  </si>
  <si>
    <t xml:space="preserve">Mourão para cerca (2,80 - D=0,20m) m. branca </t>
  </si>
  <si>
    <t>DZ</t>
  </si>
  <si>
    <t xml:space="preserve">Parafuso sextavado,soberba 5/8 x 130 </t>
  </si>
  <si>
    <t xml:space="preserve">Ud </t>
  </si>
  <si>
    <t>Bucha de nylon nº 20</t>
  </si>
  <si>
    <t xml:space="preserve">Escavação manual furos, valetas mat. 1ª cat. H= 0,00 </t>
  </si>
  <si>
    <t>a 1,50 m (dim. Reduz.)</t>
  </si>
  <si>
    <t>M3</t>
  </si>
  <si>
    <t>CÓDIGO SERVIÇO:40915</t>
  </si>
  <si>
    <t>Transp. de Brita graduada</t>
  </si>
  <si>
    <t xml:space="preserve">Transp. Da Defensa (lâmina 4 m, </t>
  </si>
  <si>
    <t>espessura = 3 mm) - semi maleável</t>
  </si>
  <si>
    <t>UNIDADE: m2</t>
  </si>
  <si>
    <t>TOTAL (A)</t>
  </si>
  <si>
    <t xml:space="preserve">    TOTAL (B)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</si>
  <si>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</si>
  <si>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</si>
  <si>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</si>
  <si>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</si>
  <si>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TOTAL (H)</t>
  </si>
  <si>
    <t>CUSTO DIRETO TOTAL (E)+(F)+(G)+(H)</t>
  </si>
  <si>
    <t xml:space="preserve">Transp. de Tinta </t>
  </si>
  <si>
    <t>Transp. de Tinta borracha clorada</t>
  </si>
  <si>
    <t xml:space="preserve">(preço médio) </t>
  </si>
  <si>
    <t xml:space="preserve">Transp. de Micro-esfera </t>
  </si>
  <si>
    <t>SEGMENTO :</t>
  </si>
  <si>
    <t xml:space="preserve"> </t>
  </si>
  <si>
    <t>CÓDIGO SERVIÇO: 40885</t>
  </si>
  <si>
    <t>Pavimentação com blocos de concreto (35 MPa), esp. -&gt; 10 cm, sobre colchão areia esp.-&gt; 5cm, inclusive fornecimento e transporte dos blocos e
areia</t>
  </si>
  <si>
    <t>Transp. de Areia grossa jazida</t>
  </si>
  <si>
    <t>c/ carreg. Mecânico</t>
  </si>
  <si>
    <t>Transp. de Bloco p/ pavimentaçao</t>
  </si>
  <si>
    <t xml:space="preserve"> - esp= 10 cm</t>
  </si>
  <si>
    <t xml:space="preserve">CÓDIGO SERVIÇO: </t>
  </si>
  <si>
    <t>RODOVIA : 02</t>
  </si>
  <si>
    <t>TRECHO  : Estrada Cancela  - Leonel ES 162</t>
  </si>
  <si>
    <t>EXTENSÃO  : 6,30Km</t>
  </si>
  <si>
    <t>PROJETO EXECUTIVO PARA IMPLANTAÇÃO</t>
  </si>
  <si>
    <t>CÓDIGO SERVIÇO: 40926</t>
  </si>
  <si>
    <t>Sinalização horizontal TMD-&gt;600, vida útil 2 a 3 anos, taxa-&gt;0,80 L/m²</t>
  </si>
  <si>
    <t>Concreto estrutural fck = 15,0 MPa, tudo incluído</t>
  </si>
  <si>
    <t>CÓDIGO SERVIÇO: 40358</t>
  </si>
  <si>
    <t xml:space="preserve">Transp. de Areia grossa jazida </t>
  </si>
  <si>
    <t>c/ carreg. mecânico</t>
  </si>
  <si>
    <t>Transp. de Cimento</t>
  </si>
  <si>
    <t xml:space="preserve">Transp. de Pedra britada p/ </t>
  </si>
  <si>
    <t>concreto</t>
  </si>
  <si>
    <t>DATA BASE: OUTUBRO/2014</t>
  </si>
  <si>
    <t>BDI: 26,05%</t>
  </si>
  <si>
    <t>y = 0,502XP+0,523XR+2,095</t>
  </si>
  <si>
    <t>y = 0,464XP+0,483XR</t>
  </si>
  <si>
    <t>(1) y =  0,464XP+0,483XR</t>
  </si>
  <si>
    <t>(2) y = 0,464XP+0,483XR</t>
  </si>
  <si>
    <t>(3) y = 0,464XP+0,483XR</t>
  </si>
  <si>
    <t>(2) y= 0,502XP+0,523XR+2,095</t>
  </si>
  <si>
    <t>(1) y = 0,502XP+0,523XR+2,095</t>
  </si>
  <si>
    <t>(1) = 0,502XP+0,523XR+2,095</t>
  </si>
  <si>
    <t>(2) = 0,464XP+0,483XR</t>
  </si>
  <si>
    <t>(3) = 0,502XP+0,523XR+2,095</t>
  </si>
  <si>
    <t>UNIDADE: m3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</si>
</sst>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  <numFmt numFmtId="201" formatCode="0.00000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Futura Lt BT"/>
      <family val="2"/>
    </font>
    <font>
      <sz val="8"/>
      <name val="Courier"/>
      <family val="3"/>
    </font>
    <font>
      <sz val="8"/>
      <name val="Futura Lt BT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5" fillId="0" borderId="10" xfId="5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0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50" applyFont="1" applyFill="1" applyBorder="1" applyAlignment="1" applyProtection="1">
      <alignment horizontal="center" wrapText="1"/>
      <protection/>
    </xf>
    <xf numFmtId="0" fontId="5" fillId="0" borderId="11" xfId="50" applyFont="1" applyFill="1" applyBorder="1">
      <alignment/>
      <protection/>
    </xf>
    <xf numFmtId="185" fontId="5" fillId="0" borderId="12" xfId="50" applyNumberFormat="1" applyFont="1" applyFill="1" applyBorder="1" applyAlignment="1" applyProtection="1">
      <alignment horizontal="right" vertical="center"/>
      <protection/>
    </xf>
    <xf numFmtId="185" fontId="5" fillId="0" borderId="12" xfId="51" applyNumberFormat="1" applyFont="1" applyFill="1" applyBorder="1" applyProtection="1">
      <alignment/>
      <protection/>
    </xf>
    <xf numFmtId="185" fontId="5" fillId="0" borderId="13" xfId="51" applyNumberFormat="1" applyFont="1" applyFill="1" applyBorder="1" applyProtection="1">
      <alignment/>
      <protection/>
    </xf>
    <xf numFmtId="2" fontId="5" fillId="0" borderId="13" xfId="51" applyNumberFormat="1" applyFont="1" applyFill="1" applyBorder="1">
      <alignment/>
      <protection/>
    </xf>
    <xf numFmtId="0" fontId="5" fillId="0" borderId="13" xfId="51" applyFont="1" applyFill="1" applyBorder="1">
      <alignment/>
      <protection/>
    </xf>
    <xf numFmtId="0" fontId="5" fillId="0" borderId="14" xfId="51" applyFont="1" applyFill="1" applyBorder="1">
      <alignment/>
      <protection/>
    </xf>
    <xf numFmtId="0" fontId="4" fillId="0" borderId="15" xfId="50" applyFont="1" applyFill="1" applyBorder="1" applyAlignment="1" applyProtection="1">
      <alignment horizontal="left"/>
      <protection/>
    </xf>
    <xf numFmtId="0" fontId="4" fillId="0" borderId="15" xfId="5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>
      <alignment/>
    </xf>
    <xf numFmtId="0" fontId="5" fillId="0" borderId="17" xfId="50" applyFont="1" applyFill="1" applyBorder="1" applyAlignment="1" applyProtection="1">
      <alignment horizontal="left"/>
      <protection/>
    </xf>
    <xf numFmtId="0" fontId="5" fillId="0" borderId="18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 applyProtection="1">
      <alignment horizontal="center" vertical="center"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 applyProtection="1">
      <alignment horizontal="centerContinuous"/>
      <protection/>
    </xf>
    <xf numFmtId="0" fontId="5" fillId="0" borderId="20" xfId="50" applyFont="1" applyFill="1" applyBorder="1" applyAlignment="1">
      <alignment horizontal="centerContinuous"/>
      <protection/>
    </xf>
    <xf numFmtId="0" fontId="5" fillId="0" borderId="21" xfId="50" applyFont="1" applyFill="1" applyBorder="1" applyAlignment="1" applyProtection="1">
      <alignment horizontal="centerContinuous"/>
      <protection/>
    </xf>
    <xf numFmtId="0" fontId="5" fillId="0" borderId="22" xfId="50" applyFont="1" applyFill="1" applyBorder="1" applyAlignment="1" applyProtection="1">
      <alignment horizontal="center"/>
      <protection/>
    </xf>
    <xf numFmtId="0" fontId="5" fillId="0" borderId="0" xfId="50" applyFont="1" applyFill="1" applyBorder="1" applyAlignment="1" applyProtection="1">
      <alignment horizontal="center"/>
      <protection/>
    </xf>
    <xf numFmtId="0" fontId="5" fillId="0" borderId="23" xfId="50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0" fontId="5" fillId="0" borderId="24" xfId="50" applyFont="1" applyFill="1" applyBorder="1" applyAlignment="1" applyProtection="1">
      <alignment horizontal="center"/>
      <protection/>
    </xf>
    <xf numFmtId="0" fontId="5" fillId="0" borderId="24" xfId="50" applyFont="1" applyFill="1" applyBorder="1" applyAlignment="1" applyProtection="1">
      <alignment horizontal="left"/>
      <protection/>
    </xf>
    <xf numFmtId="0" fontId="5" fillId="0" borderId="25" xfId="5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vertical="center"/>
    </xf>
    <xf numFmtId="0" fontId="5" fillId="0" borderId="26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 applyProtection="1">
      <alignment horizontal="left" vertical="center"/>
      <protection/>
    </xf>
    <xf numFmtId="193" fontId="5" fillId="0" borderId="27" xfId="50" applyNumberFormat="1" applyFont="1" applyFill="1" applyBorder="1" applyAlignment="1">
      <alignment horizontal="right" vertical="center"/>
      <protection/>
    </xf>
    <xf numFmtId="193" fontId="5" fillId="0" borderId="27" xfId="50" applyNumberFormat="1" applyFont="1" applyFill="1" applyBorder="1" applyAlignment="1" applyProtection="1">
      <alignment horizontal="right"/>
      <protection/>
    </xf>
    <xf numFmtId="2" fontId="5" fillId="0" borderId="11" xfId="50" applyNumberFormat="1" applyFont="1" applyFill="1" applyBorder="1" applyAlignment="1" applyProtection="1">
      <alignment horizontal="right"/>
      <protection/>
    </xf>
    <xf numFmtId="0" fontId="5" fillId="0" borderId="26" xfId="50" applyFont="1" applyFill="1" applyBorder="1">
      <alignment/>
      <protection/>
    </xf>
    <xf numFmtId="0" fontId="5" fillId="0" borderId="28" xfId="50" applyFont="1" applyFill="1" applyBorder="1">
      <alignment/>
      <protection/>
    </xf>
    <xf numFmtId="0" fontId="5" fillId="0" borderId="29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5" fillId="0" borderId="24" xfId="50" applyFont="1" applyFill="1" applyBorder="1" applyAlignment="1" applyProtection="1">
      <alignment horizontal="center" vertical="center"/>
      <protection/>
    </xf>
    <xf numFmtId="0" fontId="5" fillId="0" borderId="30" xfId="50" applyFont="1" applyFill="1" applyBorder="1">
      <alignment/>
      <protection/>
    </xf>
    <xf numFmtId="0" fontId="5" fillId="0" borderId="27" xfId="50" applyFont="1" applyFill="1" applyBorder="1">
      <alignment/>
      <protection/>
    </xf>
    <xf numFmtId="193" fontId="5" fillId="0" borderId="27" xfId="50" applyNumberFormat="1" applyFont="1" applyFill="1" applyBorder="1" applyProtection="1">
      <alignment/>
      <protection/>
    </xf>
    <xf numFmtId="185" fontId="5" fillId="0" borderId="27" xfId="50" applyNumberFormat="1" applyFont="1" applyFill="1" applyBorder="1" applyProtection="1">
      <alignment/>
      <protection/>
    </xf>
    <xf numFmtId="185" fontId="5" fillId="0" borderId="11" xfId="50" applyNumberFormat="1" applyFont="1" applyFill="1" applyBorder="1" applyProtection="1">
      <alignment/>
      <protection/>
    </xf>
    <xf numFmtId="185" fontId="5" fillId="0" borderId="0" xfId="50" applyNumberFormat="1" applyFont="1" applyFill="1" applyBorder="1" applyProtection="1">
      <alignment/>
      <protection/>
    </xf>
    <xf numFmtId="0" fontId="5" fillId="0" borderId="17" xfId="50" applyFont="1" applyFill="1" applyBorder="1">
      <alignment/>
      <protection/>
    </xf>
    <xf numFmtId="0" fontId="5" fillId="0" borderId="18" xfId="50" applyFont="1" applyFill="1" applyBorder="1">
      <alignment/>
      <protection/>
    </xf>
    <xf numFmtId="0" fontId="5" fillId="0" borderId="0" xfId="50" applyFont="1" applyFill="1" applyBorder="1" applyAlignment="1" applyProtection="1">
      <alignment horizontal="left"/>
      <protection/>
    </xf>
    <xf numFmtId="4" fontId="5" fillId="0" borderId="12" xfId="50" applyNumberFormat="1" applyFont="1" applyFill="1" applyBorder="1" applyAlignment="1" applyProtection="1">
      <alignment horizontal="center"/>
      <protection/>
    </xf>
    <xf numFmtId="0" fontId="5" fillId="0" borderId="27" xfId="50" applyFont="1" applyFill="1" applyBorder="1" applyAlignment="1" applyProtection="1">
      <alignment horizontal="center"/>
      <protection/>
    </xf>
    <xf numFmtId="191" fontId="5" fillId="0" borderId="27" xfId="50" applyNumberFormat="1" applyFont="1" applyFill="1" applyBorder="1" applyProtection="1">
      <alignment/>
      <protection/>
    </xf>
    <xf numFmtId="39" fontId="5" fillId="0" borderId="31" xfId="50" applyNumberFormat="1" applyFont="1" applyFill="1" applyBorder="1" applyProtection="1">
      <alignment/>
      <protection/>
    </xf>
    <xf numFmtId="39" fontId="5" fillId="0" borderId="22" xfId="50" applyNumberFormat="1" applyFont="1" applyFill="1" applyBorder="1" applyAlignment="1" applyProtection="1">
      <alignment horizontal="center"/>
      <protection/>
    </xf>
    <xf numFmtId="0" fontId="5" fillId="0" borderId="17" xfId="50" applyFont="1" applyFill="1" applyBorder="1" applyAlignment="1" applyProtection="1">
      <alignment horizontal="center" vertical="center"/>
      <protection/>
    </xf>
    <xf numFmtId="39" fontId="5" fillId="0" borderId="25" xfId="50" applyNumberFormat="1" applyFont="1" applyFill="1" applyBorder="1" applyAlignment="1" applyProtection="1">
      <alignment horizontal="center"/>
      <protection/>
    </xf>
    <xf numFmtId="0" fontId="5" fillId="0" borderId="3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center" vertical="center"/>
      <protection/>
    </xf>
    <xf numFmtId="0" fontId="5" fillId="0" borderId="27" xfId="50" applyFont="1" applyFill="1" applyBorder="1" applyAlignment="1" applyProtection="1">
      <alignment horizontal="center" vertical="center"/>
      <protection/>
    </xf>
    <xf numFmtId="4" fontId="5" fillId="0" borderId="27" xfId="50" applyNumberFormat="1" applyFont="1" applyFill="1" applyBorder="1" applyAlignment="1" applyProtection="1">
      <alignment horizontal="center" vertical="center"/>
      <protection/>
    </xf>
    <xf numFmtId="197" fontId="5" fillId="0" borderId="27" xfId="50" applyNumberFormat="1" applyFont="1" applyFill="1" applyBorder="1" applyAlignment="1" applyProtection="1">
      <alignment horizontal="center" vertical="center"/>
      <protection/>
    </xf>
    <xf numFmtId="39" fontId="5" fillId="0" borderId="11" xfId="50" applyNumberFormat="1" applyFont="1" applyFill="1" applyBorder="1" applyAlignment="1" applyProtection="1">
      <alignment horizontal="center"/>
      <protection/>
    </xf>
    <xf numFmtId="0" fontId="5" fillId="0" borderId="18" xfId="50" applyFont="1" applyFill="1" applyBorder="1" applyAlignment="1">
      <alignment horizontal="right"/>
      <protection/>
    </xf>
    <xf numFmtId="0" fontId="5" fillId="0" borderId="16" xfId="50" applyFont="1" applyFill="1" applyBorder="1" applyAlignment="1" applyProtection="1">
      <alignment horizontal="left"/>
      <protection/>
    </xf>
    <xf numFmtId="0" fontId="5" fillId="0" borderId="32" xfId="50" applyFont="1" applyFill="1" applyBorder="1">
      <alignment/>
      <protection/>
    </xf>
    <xf numFmtId="39" fontId="5" fillId="0" borderId="33" xfId="50" applyNumberFormat="1" applyFont="1" applyFill="1" applyBorder="1" applyProtection="1">
      <alignment/>
      <protection/>
    </xf>
    <xf numFmtId="0" fontId="5" fillId="0" borderId="30" xfId="50" applyFont="1" applyFill="1" applyBorder="1" applyAlignment="1">
      <alignment horizontal="right"/>
      <protection/>
    </xf>
    <xf numFmtId="0" fontId="5" fillId="0" borderId="10" xfId="50" applyFont="1" applyFill="1" applyBorder="1" applyAlignment="1" applyProtection="1">
      <alignment horizontal="left"/>
      <protection/>
    </xf>
    <xf numFmtId="0" fontId="5" fillId="0" borderId="13" xfId="50" applyFont="1" applyFill="1" applyBorder="1" applyAlignment="1" applyProtection="1">
      <alignment horizontal="center" vertical="center"/>
      <protection/>
    </xf>
    <xf numFmtId="185" fontId="5" fillId="0" borderId="13" xfId="50" applyNumberFormat="1" applyFont="1" applyFill="1" applyBorder="1" applyProtection="1">
      <alignment/>
      <protection/>
    </xf>
    <xf numFmtId="191" fontId="5" fillId="0" borderId="13" xfId="50" applyNumberFormat="1" applyFont="1" applyFill="1" applyBorder="1" applyProtection="1">
      <alignment/>
      <protection/>
    </xf>
    <xf numFmtId="0" fontId="5" fillId="0" borderId="23" xfId="50" applyFont="1" applyFill="1" applyBorder="1" applyAlignment="1">
      <alignment horizontal="right"/>
      <protection/>
    </xf>
    <xf numFmtId="0" fontId="5" fillId="0" borderId="34" xfId="50" applyFont="1" applyFill="1" applyBorder="1">
      <alignment/>
      <protection/>
    </xf>
    <xf numFmtId="0" fontId="5" fillId="0" borderId="24" xfId="50" applyFont="1" applyFill="1" applyBorder="1">
      <alignment/>
      <protection/>
    </xf>
    <xf numFmtId="197" fontId="5" fillId="0" borderId="14" xfId="50" applyNumberFormat="1" applyFont="1" applyFill="1" applyBorder="1" applyProtection="1">
      <alignment/>
      <protection/>
    </xf>
    <xf numFmtId="39" fontId="5" fillId="0" borderId="35" xfId="50" applyNumberFormat="1" applyFont="1" applyFill="1" applyBorder="1" applyProtection="1">
      <alignment/>
      <protection/>
    </xf>
    <xf numFmtId="0" fontId="5" fillId="0" borderId="36" xfId="50" applyFont="1" applyFill="1" applyBorder="1">
      <alignment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28" xfId="50" applyFont="1" applyFill="1" applyBorder="1" applyAlignment="1" applyProtection="1">
      <alignment horizontal="center"/>
      <protection/>
    </xf>
    <xf numFmtId="0" fontId="5" fillId="0" borderId="12" xfId="50" applyFont="1" applyFill="1" applyBorder="1" applyAlignment="1" applyProtection="1">
      <alignment horizontal="center"/>
      <protection/>
    </xf>
    <xf numFmtId="0" fontId="5" fillId="0" borderId="32" xfId="50" applyFont="1" applyFill="1" applyBorder="1" applyAlignment="1" applyProtection="1">
      <alignment horizontal="center"/>
      <protection/>
    </xf>
    <xf numFmtId="0" fontId="5" fillId="0" borderId="18" xfId="50" applyFont="1" applyFill="1" applyBorder="1" applyAlignment="1">
      <alignment horizontal="right" vertical="center"/>
      <protection/>
    </xf>
    <xf numFmtId="0" fontId="5" fillId="0" borderId="12" xfId="50" applyFont="1" applyFill="1" applyBorder="1" applyAlignment="1" applyProtection="1">
      <alignment horizontal="left" vertical="center" wrapText="1"/>
      <protection/>
    </xf>
    <xf numFmtId="186" fontId="5" fillId="0" borderId="12" xfId="50" applyNumberFormat="1" applyFont="1" applyFill="1" applyBorder="1" applyAlignment="1" applyProtection="1">
      <alignment horizontal="right" vertical="center"/>
      <protection/>
    </xf>
    <xf numFmtId="39" fontId="5" fillId="0" borderId="33" xfId="50" applyNumberFormat="1" applyFont="1" applyFill="1" applyBorder="1" applyAlignment="1" applyProtection="1">
      <alignment horizontal="right" vertical="center"/>
      <protection/>
    </xf>
    <xf numFmtId="200" fontId="5" fillId="0" borderId="0" xfId="0" applyNumberFormat="1" applyFont="1" applyFill="1" applyAlignment="1">
      <alignment/>
    </xf>
    <xf numFmtId="0" fontId="4" fillId="0" borderId="28" xfId="50" applyFont="1" applyFill="1" applyBorder="1">
      <alignment/>
      <protection/>
    </xf>
    <xf numFmtId="39" fontId="5" fillId="0" borderId="22" xfId="50" applyNumberFormat="1" applyFont="1" applyFill="1" applyBorder="1" applyProtection="1">
      <alignment/>
      <protection/>
    </xf>
    <xf numFmtId="184" fontId="5" fillId="0" borderId="0" xfId="50" applyNumberFormat="1" applyFont="1" applyFill="1" applyBorder="1" applyAlignment="1" applyProtection="1">
      <alignment horizontal="left"/>
      <protection/>
    </xf>
    <xf numFmtId="185" fontId="5" fillId="0" borderId="0" xfId="50" applyNumberFormat="1" applyFont="1" applyFill="1" applyBorder="1" applyAlignment="1" applyProtection="1">
      <alignment horizontal="left"/>
      <protection/>
    </xf>
    <xf numFmtId="39" fontId="5" fillId="0" borderId="11" xfId="50" applyNumberFormat="1" applyFont="1" applyFill="1" applyBorder="1" applyProtection="1">
      <alignment/>
      <protection/>
    </xf>
    <xf numFmtId="0" fontId="5" fillId="0" borderId="26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9" fillId="0" borderId="32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193" fontId="5" fillId="0" borderId="12" xfId="50" applyNumberFormat="1" applyFont="1" applyFill="1" applyBorder="1" applyAlignment="1">
      <alignment horizontal="right" vertical="center"/>
      <protection/>
    </xf>
    <xf numFmtId="193" fontId="5" fillId="0" borderId="12" xfId="50" applyNumberFormat="1" applyFont="1" applyFill="1" applyBorder="1" applyAlignment="1" applyProtection="1">
      <alignment horizontal="right"/>
      <protection/>
    </xf>
    <xf numFmtId="193" fontId="5" fillId="0" borderId="0" xfId="50" applyNumberFormat="1" applyFont="1" applyFill="1" applyBorder="1" applyAlignment="1" applyProtection="1">
      <alignment horizontal="right"/>
      <protection/>
    </xf>
    <xf numFmtId="4" fontId="5" fillId="0" borderId="12" xfId="50" applyNumberFormat="1" applyFont="1" applyFill="1" applyBorder="1" applyAlignment="1" applyProtection="1">
      <alignment horizontal="right"/>
      <protection/>
    </xf>
    <xf numFmtId="4" fontId="5" fillId="0" borderId="0" xfId="50" applyNumberFormat="1" applyFont="1" applyFill="1" applyBorder="1" applyAlignment="1" applyProtection="1">
      <alignment horizontal="right"/>
      <protection/>
    </xf>
    <xf numFmtId="2" fontId="5" fillId="0" borderId="33" xfId="50" applyNumberFormat="1" applyFont="1" applyFill="1" applyBorder="1" applyAlignment="1" applyProtection="1">
      <alignment horizontal="right"/>
      <protection/>
    </xf>
    <xf numFmtId="0" fontId="5" fillId="0" borderId="14" xfId="50" applyFont="1" applyFill="1" applyBorder="1" applyAlignment="1" applyProtection="1">
      <alignment horizontal="left" vertical="center"/>
      <protection/>
    </xf>
    <xf numFmtId="193" fontId="5" fillId="0" borderId="14" xfId="50" applyNumberFormat="1" applyFont="1" applyFill="1" applyBorder="1" applyAlignment="1">
      <alignment horizontal="right" vertical="center"/>
      <protection/>
    </xf>
    <xf numFmtId="193" fontId="5" fillId="0" borderId="14" xfId="50" applyNumberFormat="1" applyFont="1" applyFill="1" applyBorder="1" applyAlignment="1" applyProtection="1">
      <alignment horizontal="right"/>
      <protection/>
    </xf>
    <xf numFmtId="2" fontId="5" fillId="0" borderId="35" xfId="50" applyNumberFormat="1" applyFont="1" applyFill="1" applyBorder="1" applyAlignment="1" applyProtection="1">
      <alignment horizontal="right"/>
      <protection/>
    </xf>
    <xf numFmtId="0" fontId="5" fillId="0" borderId="18" xfId="50" applyFont="1" applyFill="1" applyBorder="1" applyAlignment="1">
      <alignment horizontal="center"/>
      <protection/>
    </xf>
    <xf numFmtId="0" fontId="5" fillId="0" borderId="10" xfId="50" applyFont="1" applyFill="1" applyBorder="1" applyAlignment="1" applyProtection="1">
      <alignment horizontal="left" vertical="center"/>
      <protection/>
    </xf>
    <xf numFmtId="0" fontId="5" fillId="0" borderId="16" xfId="50" applyFont="1" applyFill="1" applyBorder="1">
      <alignment/>
      <protection/>
    </xf>
    <xf numFmtId="185" fontId="5" fillId="0" borderId="32" xfId="50" applyNumberFormat="1" applyFont="1" applyFill="1" applyBorder="1" applyProtection="1">
      <alignment/>
      <protection/>
    </xf>
    <xf numFmtId="197" fontId="5" fillId="0" borderId="32" xfId="50" applyNumberFormat="1" applyFont="1" applyFill="1" applyBorder="1">
      <alignment/>
      <protection/>
    </xf>
    <xf numFmtId="0" fontId="5" fillId="0" borderId="13" xfId="50" applyFont="1" applyFill="1" applyBorder="1" applyAlignment="1">
      <alignment horizontal="center" vertical="center"/>
      <protection/>
    </xf>
    <xf numFmtId="197" fontId="5" fillId="0" borderId="13" xfId="50" applyNumberFormat="1" applyFont="1" applyFill="1" applyBorder="1" applyProtection="1">
      <alignment/>
      <protection/>
    </xf>
    <xf numFmtId="185" fontId="5" fillId="0" borderId="17" xfId="50" applyNumberFormat="1" applyFont="1" applyFill="1" applyBorder="1" applyProtection="1">
      <alignment/>
      <protection/>
    </xf>
    <xf numFmtId="39" fontId="5" fillId="0" borderId="25" xfId="50" applyNumberFormat="1" applyFont="1" applyFill="1" applyBorder="1" applyProtection="1">
      <alignment/>
      <protection/>
    </xf>
    <xf numFmtId="0" fontId="5" fillId="0" borderId="23" xfId="50" applyFont="1" applyFill="1" applyBorder="1" applyAlignment="1">
      <alignment horizontal="right" vertical="center"/>
      <protection/>
    </xf>
    <xf numFmtId="0" fontId="5" fillId="0" borderId="14" xfId="50" applyFont="1" applyFill="1" applyBorder="1" applyAlignment="1" applyProtection="1">
      <alignment horizontal="left" vertical="center" wrapText="1"/>
      <protection/>
    </xf>
    <xf numFmtId="185" fontId="5" fillId="0" borderId="14" xfId="50" applyNumberFormat="1" applyFont="1" applyFill="1" applyBorder="1" applyAlignment="1" applyProtection="1">
      <alignment horizontal="right" vertical="center"/>
      <protection/>
    </xf>
    <xf numFmtId="186" fontId="5" fillId="0" borderId="14" xfId="50" applyNumberFormat="1" applyFont="1" applyFill="1" applyBorder="1" applyAlignment="1" applyProtection="1">
      <alignment horizontal="right" vertical="center"/>
      <protection/>
    </xf>
    <xf numFmtId="39" fontId="5" fillId="0" borderId="35" xfId="50" applyNumberFormat="1" applyFont="1" applyFill="1" applyBorder="1" applyAlignment="1" applyProtection="1">
      <alignment horizontal="right" vertical="center"/>
      <protection/>
    </xf>
    <xf numFmtId="0" fontId="5" fillId="0" borderId="0" xfId="51" applyFont="1" applyFill="1">
      <alignment/>
      <protection/>
    </xf>
    <xf numFmtId="0" fontId="5" fillId="0" borderId="0" xfId="51" applyFont="1" applyFill="1" applyBorder="1" applyAlignment="1" applyProtection="1">
      <alignment horizontal="left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 applyProtection="1">
      <alignment horizontal="centerContinuous"/>
      <protection/>
    </xf>
    <xf numFmtId="0" fontId="5" fillId="0" borderId="20" xfId="51" applyFont="1" applyFill="1" applyBorder="1" applyAlignment="1">
      <alignment horizontal="centerContinuous"/>
      <protection/>
    </xf>
    <xf numFmtId="0" fontId="5" fillId="0" borderId="21" xfId="51" applyFont="1" applyFill="1" applyBorder="1" applyAlignment="1" applyProtection="1">
      <alignment horizontal="centerContinuous"/>
      <protection/>
    </xf>
    <xf numFmtId="0" fontId="5" fillId="0" borderId="22" xfId="51" applyFont="1" applyFill="1" applyBorder="1" applyAlignment="1" applyProtection="1">
      <alignment horizont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24" xfId="51" applyFont="1" applyFill="1" applyBorder="1" applyAlignment="1" applyProtection="1">
      <alignment horizontal="center"/>
      <protection/>
    </xf>
    <xf numFmtId="0" fontId="5" fillId="0" borderId="24" xfId="51" applyFont="1" applyFill="1" applyBorder="1" applyAlignment="1" applyProtection="1">
      <alignment horizontal="left"/>
      <protection/>
    </xf>
    <xf numFmtId="0" fontId="5" fillId="0" borderId="25" xfId="51" applyFont="1" applyFill="1" applyBorder="1" applyAlignment="1" applyProtection="1">
      <alignment horizontal="center"/>
      <protection/>
    </xf>
    <xf numFmtId="0" fontId="5" fillId="0" borderId="30" xfId="51" applyFont="1" applyFill="1" applyBorder="1">
      <alignment/>
      <protection/>
    </xf>
    <xf numFmtId="0" fontId="5" fillId="0" borderId="13" xfId="51" applyFont="1" applyFill="1" applyBorder="1" applyAlignment="1">
      <alignment horizontal="left" wrapText="1"/>
      <protection/>
    </xf>
    <xf numFmtId="193" fontId="5" fillId="0" borderId="13" xfId="51" applyNumberFormat="1" applyFont="1" applyFill="1" applyBorder="1" applyProtection="1">
      <alignment/>
      <protection/>
    </xf>
    <xf numFmtId="185" fontId="5" fillId="0" borderId="31" xfId="51" applyNumberFormat="1" applyFont="1" applyFill="1" applyBorder="1" applyProtection="1">
      <alignment/>
      <protection/>
    </xf>
    <xf numFmtId="0" fontId="5" fillId="0" borderId="26" xfId="51" applyFont="1" applyFill="1" applyBorder="1">
      <alignment/>
      <protection/>
    </xf>
    <xf numFmtId="0" fontId="5" fillId="0" borderId="28" xfId="51" applyFont="1" applyFill="1" applyBorder="1">
      <alignment/>
      <protection/>
    </xf>
    <xf numFmtId="0" fontId="5" fillId="0" borderId="29" xfId="5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16" xfId="51" applyFont="1" applyFill="1" applyBorder="1" applyAlignment="1" applyProtection="1">
      <alignment horizontal="center" vertical="center"/>
      <protection/>
    </xf>
    <xf numFmtId="0" fontId="5" fillId="0" borderId="32" xfId="51" applyFont="1" applyFill="1" applyBorder="1" applyAlignment="1" applyProtection="1">
      <alignment horizontal="center" vertical="center"/>
      <protection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18" xfId="51" applyFont="1" applyFill="1" applyBorder="1">
      <alignment/>
      <protection/>
    </xf>
    <xf numFmtId="0" fontId="5" fillId="0" borderId="27" xfId="51" applyFont="1" applyFill="1" applyBorder="1" applyAlignment="1" applyProtection="1">
      <alignment horizontal="center" vertical="center"/>
      <protection/>
    </xf>
    <xf numFmtId="193" fontId="5" fillId="0" borderId="27" xfId="51" applyNumberFormat="1" applyFont="1" applyFill="1" applyBorder="1" applyProtection="1">
      <alignment/>
      <protection/>
    </xf>
    <xf numFmtId="0" fontId="5" fillId="0" borderId="0" xfId="51" applyFont="1" applyFill="1" applyBorder="1" applyAlignment="1" applyProtection="1">
      <alignment horizontal="center" vertical="center"/>
      <protection/>
    </xf>
    <xf numFmtId="185" fontId="5" fillId="0" borderId="11" xfId="51" applyNumberFormat="1" applyFont="1" applyFill="1" applyBorder="1" applyProtection="1">
      <alignment/>
      <protection/>
    </xf>
    <xf numFmtId="0" fontId="5" fillId="0" borderId="27" xfId="51" applyFont="1" applyFill="1" applyBorder="1">
      <alignment/>
      <protection/>
    </xf>
    <xf numFmtId="185" fontId="5" fillId="0" borderId="27" xfId="51" applyNumberFormat="1" applyFont="1" applyFill="1" applyBorder="1" applyProtection="1">
      <alignment/>
      <protection/>
    </xf>
    <xf numFmtId="0" fontId="5" fillId="0" borderId="17" xfId="51" applyFont="1" applyFill="1" applyBorder="1">
      <alignment/>
      <protection/>
    </xf>
    <xf numFmtId="185" fontId="5" fillId="0" borderId="12" xfId="51" applyNumberFormat="1" applyFont="1" applyFill="1" applyBorder="1" applyAlignment="1" applyProtection="1">
      <alignment horizontal="center"/>
      <protection/>
    </xf>
    <xf numFmtId="185" fontId="5" fillId="0" borderId="33" xfId="51" applyNumberFormat="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vertical="center"/>
      <protection/>
    </xf>
    <xf numFmtId="0" fontId="5" fillId="0" borderId="28" xfId="51" applyFont="1" applyFill="1" applyBorder="1" applyAlignment="1" applyProtection="1">
      <alignment horizontal="center" vertical="center"/>
      <protection/>
    </xf>
    <xf numFmtId="39" fontId="5" fillId="0" borderId="22" xfId="51" applyNumberFormat="1" applyFont="1" applyFill="1" applyBorder="1" applyAlignment="1" applyProtection="1">
      <alignment horizontal="center"/>
      <protection/>
    </xf>
    <xf numFmtId="0" fontId="5" fillId="0" borderId="17" xfId="51" applyFont="1" applyFill="1" applyBorder="1" applyAlignment="1" applyProtection="1">
      <alignment horizontal="center" vertical="center"/>
      <protection/>
    </xf>
    <xf numFmtId="39" fontId="5" fillId="0" borderId="25" xfId="51" applyNumberFormat="1" applyFont="1" applyFill="1" applyBorder="1" applyAlignment="1" applyProtection="1">
      <alignment horizontal="center"/>
      <protection/>
    </xf>
    <xf numFmtId="185" fontId="5" fillId="0" borderId="27" xfId="51" applyNumberFormat="1" applyFont="1" applyFill="1" applyBorder="1" applyAlignment="1" applyProtection="1">
      <alignment horizontal="center"/>
      <protection/>
    </xf>
    <xf numFmtId="191" fontId="5" fillId="0" borderId="27" xfId="51" applyNumberFormat="1" applyFont="1" applyFill="1" applyBorder="1" applyProtection="1">
      <alignment/>
      <protection/>
    </xf>
    <xf numFmtId="39" fontId="5" fillId="0" borderId="31" xfId="51" applyNumberFormat="1" applyFont="1" applyFill="1" applyBorder="1" applyProtection="1">
      <alignment/>
      <protection/>
    </xf>
    <xf numFmtId="0" fontId="5" fillId="0" borderId="30" xfId="51" applyFont="1" applyFill="1" applyBorder="1" applyAlignment="1">
      <alignment horizontal="center"/>
      <protection/>
    </xf>
    <xf numFmtId="0" fontId="5" fillId="0" borderId="36" xfId="51" applyFont="1" applyFill="1" applyBorder="1">
      <alignment/>
      <protection/>
    </xf>
    <xf numFmtId="0" fontId="5" fillId="0" borderId="10" xfId="51" applyFont="1" applyFill="1" applyBorder="1">
      <alignment/>
      <protection/>
    </xf>
    <xf numFmtId="0" fontId="5" fillId="0" borderId="28" xfId="51" applyFont="1" applyFill="1" applyBorder="1" applyAlignment="1" applyProtection="1">
      <alignment horizontal="left" vertical="center"/>
      <protection/>
    </xf>
    <xf numFmtId="185" fontId="5" fillId="0" borderId="13" xfId="51" applyNumberFormat="1" applyFont="1" applyFill="1" applyBorder="1" applyAlignment="1" applyProtection="1">
      <alignment horizontal="center"/>
      <protection/>
    </xf>
    <xf numFmtId="186" fontId="5" fillId="0" borderId="13" xfId="51" applyNumberFormat="1" applyFont="1" applyFill="1" applyBorder="1" applyProtection="1">
      <alignment/>
      <protection/>
    </xf>
    <xf numFmtId="0" fontId="5" fillId="0" borderId="12" xfId="51" applyFont="1" applyFill="1" applyBorder="1" applyAlignment="1" applyProtection="1">
      <alignment horizontal="center"/>
      <protection/>
    </xf>
    <xf numFmtId="39" fontId="5" fillId="0" borderId="33" xfId="51" applyNumberFormat="1" applyFont="1" applyFill="1" applyBorder="1" applyAlignment="1" applyProtection="1">
      <alignment horizontal="center"/>
      <protection/>
    </xf>
    <xf numFmtId="0" fontId="5" fillId="0" borderId="14" xfId="51" applyFont="1" applyFill="1" applyBorder="1" applyAlignment="1" applyProtection="1">
      <alignment horizontal="center"/>
      <protection/>
    </xf>
    <xf numFmtId="39" fontId="5" fillId="0" borderId="35" xfId="51" applyNumberFormat="1" applyFont="1" applyFill="1" applyBorder="1" applyAlignment="1" applyProtection="1">
      <alignment horizontal="center"/>
      <protection/>
    </xf>
    <xf numFmtId="0" fontId="5" fillId="0" borderId="12" xfId="51" applyFont="1" applyFill="1" applyBorder="1" applyAlignment="1" applyProtection="1">
      <alignment horizontal="left"/>
      <protection/>
    </xf>
    <xf numFmtId="186" fontId="5" fillId="0" borderId="12" xfId="51" applyNumberFormat="1" applyFont="1" applyFill="1" applyBorder="1" applyProtection="1">
      <alignment/>
      <protection/>
    </xf>
    <xf numFmtId="39" fontId="5" fillId="0" borderId="33" xfId="51" applyNumberFormat="1" applyFont="1" applyFill="1" applyBorder="1" applyProtection="1">
      <alignment/>
      <protection/>
    </xf>
    <xf numFmtId="0" fontId="5" fillId="0" borderId="13" xfId="51" applyFont="1" applyFill="1" applyBorder="1" applyAlignment="1" applyProtection="1">
      <alignment horizontal="left"/>
      <protection/>
    </xf>
    <xf numFmtId="0" fontId="5" fillId="0" borderId="31" xfId="51" applyFont="1" applyFill="1" applyBorder="1">
      <alignment/>
      <protection/>
    </xf>
    <xf numFmtId="0" fontId="5" fillId="0" borderId="23" xfId="51" applyFont="1" applyFill="1" applyBorder="1">
      <alignment/>
      <protection/>
    </xf>
    <xf numFmtId="0" fontId="5" fillId="0" borderId="35" xfId="51" applyFont="1" applyFill="1" applyBorder="1">
      <alignment/>
      <protection/>
    </xf>
    <xf numFmtId="0" fontId="4" fillId="0" borderId="28" xfId="51" applyFont="1" applyFill="1" applyBorder="1">
      <alignment/>
      <protection/>
    </xf>
    <xf numFmtId="39" fontId="5" fillId="0" borderId="22" xfId="51" applyNumberFormat="1" applyFont="1" applyFill="1" applyBorder="1" applyProtection="1">
      <alignment/>
      <protection/>
    </xf>
    <xf numFmtId="184" fontId="5" fillId="0" borderId="0" xfId="51" applyNumberFormat="1" applyFont="1" applyFill="1" applyBorder="1" applyAlignment="1" applyProtection="1">
      <alignment horizontal="left"/>
      <protection/>
    </xf>
    <xf numFmtId="185" fontId="5" fillId="0" borderId="0" xfId="51" applyNumberFormat="1" applyFont="1" applyFill="1" applyBorder="1" applyAlignment="1" applyProtection="1">
      <alignment horizontal="left"/>
      <protection/>
    </xf>
    <xf numFmtId="39" fontId="5" fillId="0" borderId="11" xfId="51" applyNumberFormat="1" applyFont="1" applyFill="1" applyBorder="1" applyProtection="1">
      <alignment/>
      <protection/>
    </xf>
    <xf numFmtId="0" fontId="5" fillId="0" borderId="11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184" fontId="5" fillId="0" borderId="17" xfId="51" applyNumberFormat="1" applyFont="1" applyFill="1" applyBorder="1" applyAlignment="1" applyProtection="1">
      <alignment horizontal="left"/>
      <protection/>
    </xf>
    <xf numFmtId="0" fontId="7" fillId="0" borderId="17" xfId="51" applyFont="1" applyFill="1" applyBorder="1">
      <alignment/>
      <protection/>
    </xf>
    <xf numFmtId="185" fontId="5" fillId="0" borderId="17" xfId="51" applyNumberFormat="1" applyFont="1" applyFill="1" applyBorder="1" applyAlignment="1" applyProtection="1">
      <alignment horizontal="left"/>
      <protection/>
    </xf>
    <xf numFmtId="0" fontId="5" fillId="0" borderId="25" xfId="51" applyFont="1" applyFill="1" applyBorder="1">
      <alignment/>
      <protection/>
    </xf>
    <xf numFmtId="0" fontId="5" fillId="0" borderId="32" xfId="51" applyFont="1" applyFill="1" applyBorder="1">
      <alignment/>
      <protection/>
    </xf>
    <xf numFmtId="0" fontId="5" fillId="0" borderId="33" xfId="51" applyFont="1" applyFill="1" applyBorder="1" applyAlignment="1" applyProtection="1">
      <alignment horizontal="center" vertical="center"/>
      <protection/>
    </xf>
    <xf numFmtId="185" fontId="5" fillId="0" borderId="14" xfId="51" applyNumberFormat="1" applyFont="1" applyFill="1" applyBorder="1" applyProtection="1">
      <alignment/>
      <protection/>
    </xf>
    <xf numFmtId="185" fontId="5" fillId="0" borderId="14" xfId="51" applyNumberFormat="1" applyFont="1" applyFill="1" applyBorder="1" applyAlignment="1" applyProtection="1">
      <alignment horizontal="center"/>
      <protection/>
    </xf>
    <xf numFmtId="185" fontId="5" fillId="0" borderId="35" xfId="51" applyNumberFormat="1" applyFont="1" applyFill="1" applyBorder="1" applyProtection="1">
      <alignment/>
      <protection/>
    </xf>
    <xf numFmtId="0" fontId="5" fillId="0" borderId="10" xfId="51" applyFont="1" applyFill="1" applyBorder="1" applyAlignment="1" applyProtection="1">
      <alignment horizontal="left"/>
      <protection/>
    </xf>
    <xf numFmtId="0" fontId="5" fillId="0" borderId="0" xfId="51" applyFont="1" applyFill="1" applyBorder="1" applyAlignment="1" applyProtection="1">
      <alignment wrapText="1"/>
      <protection/>
    </xf>
    <xf numFmtId="0" fontId="5" fillId="0" borderId="27" xfId="51" applyFont="1" applyFill="1" applyBorder="1" applyAlignment="1" applyProtection="1">
      <alignment wrapText="1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34" xfId="51" applyFont="1" applyFill="1" applyBorder="1" applyAlignment="1" applyProtection="1">
      <alignment/>
      <protection/>
    </xf>
    <xf numFmtId="0" fontId="5" fillId="0" borderId="17" xfId="51" applyFont="1" applyFill="1" applyBorder="1" applyAlignment="1" applyProtection="1">
      <alignment wrapText="1"/>
      <protection/>
    </xf>
    <xf numFmtId="0" fontId="5" fillId="0" borderId="24" xfId="51" applyFont="1" applyFill="1" applyBorder="1" applyAlignment="1" applyProtection="1">
      <alignment wrapText="1"/>
      <protection/>
    </xf>
    <xf numFmtId="186" fontId="5" fillId="0" borderId="14" xfId="51" applyNumberFormat="1" applyFont="1" applyFill="1" applyBorder="1" applyProtection="1">
      <alignment/>
      <protection/>
    </xf>
    <xf numFmtId="39" fontId="5" fillId="0" borderId="25" xfId="51" applyNumberFormat="1" applyFont="1" applyFill="1" applyBorder="1" applyProtection="1">
      <alignment/>
      <protection/>
    </xf>
    <xf numFmtId="193" fontId="5" fillId="0" borderId="13" xfId="51" applyNumberFormat="1" applyFont="1" applyFill="1" applyBorder="1">
      <alignment/>
      <protection/>
    </xf>
    <xf numFmtId="2" fontId="5" fillId="0" borderId="31" xfId="51" applyNumberFormat="1" applyFont="1" applyFill="1" applyBorder="1">
      <alignment/>
      <protection/>
    </xf>
    <xf numFmtId="0" fontId="5" fillId="0" borderId="36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4" fillId="0" borderId="0" xfId="51" applyFont="1" applyFill="1" applyBorder="1">
      <alignment/>
      <protection/>
    </xf>
    <xf numFmtId="0" fontId="5" fillId="0" borderId="37" xfId="0" applyNumberFormat="1" applyFont="1" applyFill="1" applyBorder="1" applyAlignment="1">
      <alignment vertical="center"/>
    </xf>
    <xf numFmtId="0" fontId="5" fillId="0" borderId="38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/>
    </xf>
    <xf numFmtId="0" fontId="4" fillId="0" borderId="36" xfId="50" applyFont="1" applyFill="1" applyBorder="1" applyAlignment="1" applyProtection="1">
      <alignment horizontal="center" wrapText="1"/>
      <protection/>
    </xf>
    <xf numFmtId="0" fontId="5" fillId="0" borderId="36" xfId="50" applyFont="1" applyFill="1" applyBorder="1" applyAlignment="1" applyProtection="1">
      <alignment horizontal="center"/>
      <protection/>
    </xf>
    <xf numFmtId="0" fontId="4" fillId="0" borderId="15" xfId="51" applyFont="1" applyFill="1" applyBorder="1" applyAlignment="1" applyProtection="1">
      <alignment horizontal="left"/>
      <protection/>
    </xf>
    <xf numFmtId="2" fontId="5" fillId="0" borderId="0" xfId="51" applyNumberFormat="1" applyFont="1" applyFill="1" applyBorder="1">
      <alignment/>
      <protection/>
    </xf>
    <xf numFmtId="0" fontId="4" fillId="0" borderId="36" xfId="51" applyFont="1" applyFill="1" applyBorder="1" applyAlignment="1" applyProtection="1">
      <alignment horizontal="center" wrapText="1"/>
      <protection/>
    </xf>
    <xf numFmtId="0" fontId="5" fillId="0" borderId="17" xfId="51" applyFont="1" applyFill="1" applyBorder="1" applyAlignment="1" applyProtection="1">
      <alignment horizontal="left"/>
      <protection/>
    </xf>
    <xf numFmtId="0" fontId="5" fillId="0" borderId="36" xfId="51" applyFont="1" applyFill="1" applyBorder="1" applyAlignment="1" applyProtection="1">
      <alignment horizontal="center"/>
      <protection/>
    </xf>
    <xf numFmtId="0" fontId="5" fillId="0" borderId="26" xfId="51" applyFont="1" applyFill="1" applyBorder="1" applyAlignment="1">
      <alignment horizontal="center"/>
      <protection/>
    </xf>
    <xf numFmtId="0" fontId="5" fillId="0" borderId="12" xfId="51" applyFont="1" applyFill="1" applyBorder="1">
      <alignment/>
      <protection/>
    </xf>
    <xf numFmtId="185" fontId="5" fillId="0" borderId="0" xfId="51" applyNumberFormat="1" applyFont="1" applyFill="1" applyBorder="1" applyProtection="1">
      <alignment/>
      <protection/>
    </xf>
    <xf numFmtId="4" fontId="5" fillId="0" borderId="12" xfId="51" applyNumberFormat="1" applyFont="1" applyFill="1" applyBorder="1" applyAlignment="1" applyProtection="1">
      <alignment horizontal="center"/>
      <protection/>
    </xf>
    <xf numFmtId="0" fontId="5" fillId="0" borderId="27" xfId="51" applyFont="1" applyFill="1" applyBorder="1" applyAlignment="1" applyProtection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16" xfId="51" applyFont="1" applyFill="1" applyBorder="1" applyAlignment="1" applyProtection="1">
      <alignment horizontal="left"/>
      <protection/>
    </xf>
    <xf numFmtId="0" fontId="5" fillId="0" borderId="3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 applyProtection="1">
      <alignment horizontal="left" vertical="center"/>
      <protection/>
    </xf>
    <xf numFmtId="0" fontId="5" fillId="0" borderId="34" xfId="51" applyFont="1" applyFill="1" applyBorder="1">
      <alignment/>
      <protection/>
    </xf>
    <xf numFmtId="4" fontId="5" fillId="0" borderId="27" xfId="51" applyNumberFormat="1" applyFont="1" applyFill="1" applyBorder="1" applyAlignment="1" applyProtection="1">
      <alignment horizontal="center" vertical="center"/>
      <protection/>
    </xf>
    <xf numFmtId="0" fontId="5" fillId="0" borderId="16" xfId="51" applyFont="1" applyFill="1" applyBorder="1">
      <alignment/>
      <protection/>
    </xf>
    <xf numFmtId="185" fontId="5" fillId="0" borderId="32" xfId="51" applyNumberFormat="1" applyFont="1" applyFill="1" applyBorder="1" applyProtection="1">
      <alignment/>
      <protection/>
    </xf>
    <xf numFmtId="197" fontId="5" fillId="0" borderId="32" xfId="51" applyNumberFormat="1" applyFont="1" applyFill="1" applyBorder="1">
      <alignment/>
      <protection/>
    </xf>
    <xf numFmtId="0" fontId="5" fillId="0" borderId="30" xfId="51" applyFont="1" applyFill="1" applyBorder="1" applyAlignment="1">
      <alignment horizontal="right"/>
      <protection/>
    </xf>
    <xf numFmtId="0" fontId="5" fillId="0" borderId="13" xfId="51" applyFont="1" applyFill="1" applyBorder="1" applyAlignment="1" applyProtection="1">
      <alignment horizontal="center" vertical="center"/>
      <protection/>
    </xf>
    <xf numFmtId="191" fontId="5" fillId="0" borderId="13" xfId="51" applyNumberFormat="1" applyFont="1" applyFill="1" applyBorder="1" applyProtection="1">
      <alignment/>
      <protection/>
    </xf>
    <xf numFmtId="0" fontId="5" fillId="0" borderId="13" xfId="51" applyFont="1" applyFill="1" applyBorder="1" applyAlignment="1">
      <alignment horizontal="center" vertical="center"/>
      <protection/>
    </xf>
    <xf numFmtId="197" fontId="5" fillId="0" borderId="13" xfId="51" applyNumberFormat="1" applyFont="1" applyFill="1" applyBorder="1" applyProtection="1">
      <alignment/>
      <protection/>
    </xf>
    <xf numFmtId="0" fontId="5" fillId="0" borderId="23" xfId="51" applyFont="1" applyFill="1" applyBorder="1" applyAlignment="1">
      <alignment horizontal="right"/>
      <protection/>
    </xf>
    <xf numFmtId="185" fontId="5" fillId="0" borderId="17" xfId="51" applyNumberFormat="1" applyFont="1" applyFill="1" applyBorder="1" applyProtection="1">
      <alignment/>
      <protection/>
    </xf>
    <xf numFmtId="197" fontId="5" fillId="0" borderId="14" xfId="51" applyNumberFormat="1" applyFont="1" applyFill="1" applyBorder="1" applyProtection="1">
      <alignment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28" xfId="51" applyFont="1" applyFill="1" applyBorder="1" applyAlignment="1" applyProtection="1">
      <alignment horizontal="center"/>
      <protection/>
    </xf>
    <xf numFmtId="0" fontId="5" fillId="0" borderId="32" xfId="51" applyFont="1" applyFill="1" applyBorder="1" applyAlignment="1" applyProtection="1">
      <alignment horizontal="center"/>
      <protection/>
    </xf>
    <xf numFmtId="39" fontId="5" fillId="0" borderId="11" xfId="51" applyNumberFormat="1" applyFont="1" applyFill="1" applyBorder="1" applyAlignment="1" applyProtection="1">
      <alignment horizontal="center"/>
      <protection/>
    </xf>
    <xf numFmtId="0" fontId="5" fillId="0" borderId="18" xfId="51" applyFont="1" applyFill="1" applyBorder="1" applyAlignment="1">
      <alignment horizontal="right" vertical="center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185" fontId="5" fillId="0" borderId="12" xfId="51" applyNumberFormat="1" applyFont="1" applyFill="1" applyBorder="1" applyAlignment="1" applyProtection="1">
      <alignment horizontal="right" vertical="center"/>
      <protection/>
    </xf>
    <xf numFmtId="186" fontId="5" fillId="0" borderId="12" xfId="51" applyNumberFormat="1" applyFont="1" applyFill="1" applyBorder="1" applyAlignment="1" applyProtection="1">
      <alignment horizontal="right" vertical="center"/>
      <protection/>
    </xf>
    <xf numFmtId="39" fontId="5" fillId="0" borderId="33" xfId="51" applyNumberFormat="1" applyFont="1" applyFill="1" applyBorder="1" applyAlignment="1" applyProtection="1">
      <alignment horizontal="right" vertical="center"/>
      <protection/>
    </xf>
    <xf numFmtId="0" fontId="5" fillId="0" borderId="30" xfId="51" applyFont="1" applyFill="1" applyBorder="1" applyAlignment="1">
      <alignment horizontal="right" vertical="center"/>
      <protection/>
    </xf>
    <xf numFmtId="0" fontId="5" fillId="0" borderId="13" xfId="51" applyFont="1" applyFill="1" applyBorder="1" applyAlignment="1" applyProtection="1">
      <alignment horizontal="left" vertical="center" wrapText="1"/>
      <protection/>
    </xf>
    <xf numFmtId="185" fontId="5" fillId="0" borderId="13" xfId="51" applyNumberFormat="1" applyFont="1" applyFill="1" applyBorder="1" applyAlignment="1" applyProtection="1">
      <alignment horizontal="right" vertical="center"/>
      <protection/>
    </xf>
    <xf numFmtId="186" fontId="5" fillId="0" borderId="13" xfId="51" applyNumberFormat="1" applyFont="1" applyFill="1" applyBorder="1" applyAlignment="1" applyProtection="1">
      <alignment horizontal="right" vertical="center"/>
      <protection/>
    </xf>
    <xf numFmtId="39" fontId="5" fillId="0" borderId="31" xfId="51" applyNumberFormat="1" applyFont="1" applyFill="1" applyBorder="1" applyAlignment="1" applyProtection="1">
      <alignment horizontal="right" vertical="center"/>
      <protection/>
    </xf>
    <xf numFmtId="0" fontId="5" fillId="0" borderId="23" xfId="51" applyFont="1" applyFill="1" applyBorder="1" applyAlignment="1">
      <alignment horizontal="right" vertical="center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185" fontId="5" fillId="0" borderId="14" xfId="51" applyNumberFormat="1" applyFont="1" applyFill="1" applyBorder="1" applyAlignment="1" applyProtection="1">
      <alignment horizontal="right" vertical="center"/>
      <protection/>
    </xf>
    <xf numFmtId="186" fontId="5" fillId="0" borderId="14" xfId="51" applyNumberFormat="1" applyFont="1" applyFill="1" applyBorder="1" applyAlignment="1" applyProtection="1">
      <alignment horizontal="right" vertical="center"/>
      <protection/>
    </xf>
    <xf numFmtId="39" fontId="5" fillId="0" borderId="35" xfId="51" applyNumberFormat="1" applyFont="1" applyFill="1" applyBorder="1" applyAlignment="1" applyProtection="1">
      <alignment horizontal="right" vertical="center"/>
      <protection/>
    </xf>
    <xf numFmtId="200" fontId="5" fillId="0" borderId="36" xfId="0" applyNumberFormat="1" applyFont="1" applyFill="1" applyBorder="1" applyAlignment="1">
      <alignment/>
    </xf>
    <xf numFmtId="197" fontId="5" fillId="0" borderId="27" xfId="50" applyNumberFormat="1" applyFont="1" applyFill="1" applyBorder="1" applyAlignment="1" applyProtection="1">
      <alignment horizontal="right" vertical="center"/>
      <protection/>
    </xf>
    <xf numFmtId="191" fontId="5" fillId="0" borderId="12" xfId="50" applyNumberFormat="1" applyFont="1" applyFill="1" applyBorder="1" applyAlignment="1" applyProtection="1">
      <alignment horizontal="right" vertical="center"/>
      <protection/>
    </xf>
    <xf numFmtId="185" fontId="5" fillId="0" borderId="13" xfId="50" applyNumberFormat="1" applyFont="1" applyFill="1" applyBorder="1" applyAlignment="1" applyProtection="1">
      <alignment horizontal="right" vertical="center"/>
      <protection/>
    </xf>
    <xf numFmtId="191" fontId="5" fillId="0" borderId="13" xfId="50" applyNumberFormat="1" applyFont="1" applyFill="1" applyBorder="1" applyAlignment="1" applyProtection="1">
      <alignment horizontal="right" vertical="center"/>
      <protection/>
    </xf>
    <xf numFmtId="197" fontId="5" fillId="0" borderId="14" xfId="5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" fontId="5" fillId="0" borderId="22" xfId="50" applyNumberFormat="1" applyFont="1" applyFill="1" applyBorder="1" applyAlignment="1">
      <alignment vertical="center"/>
      <protection/>
    </xf>
    <xf numFmtId="2" fontId="5" fillId="0" borderId="25" xfId="50" applyNumberFormat="1" applyFont="1" applyFill="1" applyBorder="1" applyAlignment="1">
      <alignment vertical="center"/>
      <protection/>
    </xf>
    <xf numFmtId="0" fontId="4" fillId="0" borderId="28" xfId="50" applyFont="1" applyFill="1" applyBorder="1" applyAlignment="1" applyProtection="1">
      <alignment horizontal="left" vertical="center"/>
      <protection/>
    </xf>
    <xf numFmtId="0" fontId="4" fillId="0" borderId="17" xfId="50" applyFont="1" applyFill="1" applyBorder="1" applyAlignment="1" applyProtection="1">
      <alignment horizontal="left" vertical="center"/>
      <protection/>
    </xf>
    <xf numFmtId="0" fontId="4" fillId="0" borderId="26" xfId="50" applyFont="1" applyFill="1" applyBorder="1" applyAlignment="1" applyProtection="1">
      <alignment vertical="center"/>
      <protection/>
    </xf>
    <xf numFmtId="0" fontId="4" fillId="0" borderId="28" xfId="50" applyFont="1" applyFill="1" applyBorder="1" applyAlignment="1" applyProtection="1">
      <alignment vertical="center"/>
      <protection/>
    </xf>
    <xf numFmtId="0" fontId="4" fillId="0" borderId="29" xfId="50" applyFont="1" applyFill="1" applyBorder="1" applyAlignment="1" applyProtection="1">
      <alignment vertical="center"/>
      <protection/>
    </xf>
    <xf numFmtId="0" fontId="4" fillId="0" borderId="17" xfId="50" applyFont="1" applyFill="1" applyBorder="1" applyAlignment="1" applyProtection="1">
      <alignment vertical="center"/>
      <protection/>
    </xf>
    <xf numFmtId="0" fontId="4" fillId="0" borderId="28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39" fontId="4" fillId="0" borderId="22" xfId="50" applyNumberFormat="1" applyFont="1" applyFill="1" applyBorder="1" applyAlignment="1" applyProtection="1">
      <alignment vertical="center"/>
      <protection/>
    </xf>
    <xf numFmtId="39" fontId="4" fillId="0" borderId="25" xfId="50" applyNumberFormat="1" applyFont="1" applyFill="1" applyBorder="1" applyAlignment="1" applyProtection="1">
      <alignment vertical="center"/>
      <protection/>
    </xf>
    <xf numFmtId="0" fontId="4" fillId="0" borderId="26" xfId="50" applyFont="1" applyFill="1" applyBorder="1" applyAlignment="1" applyProtection="1">
      <alignment horizontal="left"/>
      <protection/>
    </xf>
    <xf numFmtId="0" fontId="4" fillId="0" borderId="28" xfId="50" applyFont="1" applyFill="1" applyBorder="1" applyAlignment="1" applyProtection="1">
      <alignment horizontal="left"/>
      <protection/>
    </xf>
    <xf numFmtId="39" fontId="5" fillId="0" borderId="22" xfId="50" applyNumberFormat="1" applyFont="1" applyFill="1" applyBorder="1" applyAlignment="1" applyProtection="1">
      <alignment vertical="center"/>
      <protection/>
    </xf>
    <xf numFmtId="39" fontId="5" fillId="0" borderId="25" xfId="50" applyNumberFormat="1" applyFont="1" applyFill="1" applyBorder="1" applyAlignment="1" applyProtection="1">
      <alignment vertical="center"/>
      <protection/>
    </xf>
    <xf numFmtId="39" fontId="5" fillId="0" borderId="22" xfId="50" applyNumberFormat="1" applyFont="1" applyFill="1" applyBorder="1" applyAlignment="1" applyProtection="1">
      <alignment horizontal="right" vertical="center"/>
      <protection/>
    </xf>
    <xf numFmtId="39" fontId="5" fillId="0" borderId="25" xfId="50" applyNumberFormat="1" applyFont="1" applyFill="1" applyBorder="1" applyAlignment="1" applyProtection="1">
      <alignment horizontal="right" vertical="center"/>
      <protection/>
    </xf>
    <xf numFmtId="39" fontId="4" fillId="0" borderId="22" xfId="51" applyNumberFormat="1" applyFont="1" applyFill="1" applyBorder="1" applyAlignment="1" applyProtection="1">
      <alignment horizontal="right" vertical="center"/>
      <protection/>
    </xf>
    <xf numFmtId="39" fontId="4" fillId="0" borderId="25" xfId="51" applyNumberFormat="1" applyFont="1" applyFill="1" applyBorder="1" applyAlignment="1" applyProtection="1">
      <alignment horizontal="right" vertical="center"/>
      <protection/>
    </xf>
    <xf numFmtId="0" fontId="4" fillId="0" borderId="42" xfId="50" applyFont="1" applyFill="1" applyBorder="1" applyAlignment="1" applyProtection="1">
      <alignment horizontal="left"/>
      <protection/>
    </xf>
    <xf numFmtId="0" fontId="4" fillId="0" borderId="15" xfId="5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43" xfId="50" applyFont="1" applyFill="1" applyBorder="1" applyAlignment="1" applyProtection="1">
      <alignment horizontal="center" vertical="center" wrapText="1"/>
      <protection/>
    </xf>
    <xf numFmtId="0" fontId="4" fillId="0" borderId="25" xfId="50" applyFont="1" applyFill="1" applyBorder="1" applyAlignment="1" applyProtection="1">
      <alignment horizontal="center" vertical="center" wrapText="1"/>
      <protection/>
    </xf>
    <xf numFmtId="0" fontId="4" fillId="0" borderId="29" xfId="50" applyFont="1" applyFill="1" applyBorder="1" applyAlignment="1">
      <alignment horizontal="left"/>
      <protection/>
    </xf>
    <xf numFmtId="0" fontId="4" fillId="0" borderId="17" xfId="50" applyFont="1" applyFill="1" applyBorder="1" applyAlignment="1">
      <alignment horizontal="left"/>
      <protection/>
    </xf>
    <xf numFmtId="0" fontId="5" fillId="0" borderId="18" xfId="50" applyFont="1" applyFill="1" applyBorder="1" applyAlignment="1">
      <alignment horizontal="center" vertical="center"/>
      <protection/>
    </xf>
    <xf numFmtId="0" fontId="5" fillId="0" borderId="23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 applyProtection="1">
      <alignment horizontal="center" vertical="center"/>
      <protection/>
    </xf>
    <xf numFmtId="0" fontId="5" fillId="0" borderId="14" xfId="50" applyFont="1" applyFill="1" applyBorder="1" applyAlignment="1" applyProtection="1">
      <alignment horizontal="center" vertical="center"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39" fontId="4" fillId="0" borderId="22" xfId="50" applyNumberFormat="1" applyFont="1" applyFill="1" applyBorder="1" applyAlignment="1" applyProtection="1">
      <alignment horizontal="right" vertical="center"/>
      <protection/>
    </xf>
    <xf numFmtId="39" fontId="4" fillId="0" borderId="25" xfId="50" applyNumberFormat="1" applyFont="1" applyFill="1" applyBorder="1" applyAlignment="1" applyProtection="1">
      <alignment horizontal="right" vertical="center"/>
      <protection/>
    </xf>
    <xf numFmtId="0" fontId="5" fillId="0" borderId="16" xfId="50" applyFont="1" applyFill="1" applyBorder="1" applyAlignment="1" applyProtection="1">
      <alignment horizontal="center" vertical="center"/>
      <protection/>
    </xf>
    <xf numFmtId="0" fontId="5" fillId="0" borderId="32" xfId="50" applyFont="1" applyFill="1" applyBorder="1" applyAlignment="1" applyProtection="1">
      <alignment horizontal="center" vertical="center"/>
      <protection/>
    </xf>
    <xf numFmtId="0" fontId="5" fillId="0" borderId="34" xfId="50" applyFont="1" applyFill="1" applyBorder="1" applyAlignment="1" applyProtection="1">
      <alignment horizontal="center" vertical="center"/>
      <protection/>
    </xf>
    <xf numFmtId="0" fontId="5" fillId="0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39" fontId="5" fillId="0" borderId="11" xfId="50" applyNumberFormat="1" applyFont="1" applyFill="1" applyBorder="1" applyAlignment="1" applyProtection="1">
      <alignment vertical="center"/>
      <protection/>
    </xf>
    <xf numFmtId="0" fontId="5" fillId="0" borderId="28" xfId="50" applyFont="1" applyFill="1" applyBorder="1" applyAlignment="1" applyProtection="1">
      <alignment horizontal="center" vertical="center"/>
      <protection/>
    </xf>
    <xf numFmtId="0" fontId="5" fillId="0" borderId="17" xfId="50" applyFont="1" applyFill="1" applyBorder="1" applyAlignment="1" applyProtection="1">
      <alignment horizontal="center" vertical="center"/>
      <protection/>
    </xf>
    <xf numFmtId="0" fontId="5" fillId="0" borderId="28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185" fontId="5" fillId="0" borderId="22" xfId="50" applyNumberFormat="1" applyFont="1" applyFill="1" applyBorder="1" applyAlignment="1" applyProtection="1">
      <alignment vertical="center"/>
      <protection/>
    </xf>
    <xf numFmtId="185" fontId="5" fillId="0" borderId="25" xfId="50" applyNumberFormat="1" applyFont="1" applyFill="1" applyBorder="1" applyAlignment="1" applyProtection="1">
      <alignment vertical="center"/>
      <protection/>
    </xf>
    <xf numFmtId="39" fontId="5" fillId="0" borderId="33" xfId="50" applyNumberFormat="1" applyFont="1" applyFill="1" applyBorder="1" applyAlignment="1" applyProtection="1">
      <alignment horizontal="center" vertical="center"/>
      <protection/>
    </xf>
    <xf numFmtId="39" fontId="5" fillId="0" borderId="35" xfId="50" applyNumberFormat="1" applyFont="1" applyFill="1" applyBorder="1" applyAlignment="1" applyProtection="1">
      <alignment horizontal="center" vertical="center"/>
      <protection/>
    </xf>
    <xf numFmtId="0" fontId="4" fillId="0" borderId="42" xfId="51" applyFont="1" applyFill="1" applyBorder="1" applyAlignment="1" applyProtection="1">
      <alignment horizontal="left"/>
      <protection/>
    </xf>
    <xf numFmtId="0" fontId="4" fillId="0" borderId="15" xfId="51" applyFont="1" applyFill="1" applyBorder="1" applyAlignment="1" applyProtection="1">
      <alignment horizontal="left"/>
      <protection/>
    </xf>
    <xf numFmtId="0" fontId="4" fillId="0" borderId="43" xfId="51" applyFont="1" applyFill="1" applyBorder="1" applyAlignment="1" applyProtection="1">
      <alignment horizontal="center" vertical="center" wrapText="1"/>
      <protection/>
    </xf>
    <xf numFmtId="0" fontId="4" fillId="0" borderId="25" xfId="51" applyFont="1" applyFill="1" applyBorder="1" applyAlignment="1" applyProtection="1">
      <alignment horizontal="center" vertical="center" wrapText="1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left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23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 applyProtection="1">
      <alignment horizontal="center" vertical="center"/>
      <protection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 applyProtection="1">
      <alignment horizontal="left" vertical="center"/>
      <protection/>
    </xf>
    <xf numFmtId="0" fontId="4" fillId="0" borderId="17" xfId="51" applyFont="1" applyFill="1" applyBorder="1" applyAlignment="1" applyProtection="1">
      <alignment horizontal="left" vertical="center"/>
      <protection/>
    </xf>
    <xf numFmtId="2" fontId="5" fillId="0" borderId="22" xfId="51" applyNumberFormat="1" applyFont="1" applyFill="1" applyBorder="1" applyAlignment="1">
      <alignment vertical="center"/>
      <protection/>
    </xf>
    <xf numFmtId="2" fontId="5" fillId="0" borderId="25" xfId="51" applyNumberFormat="1" applyFont="1" applyFill="1" applyBorder="1" applyAlignment="1">
      <alignment vertical="center"/>
      <protection/>
    </xf>
    <xf numFmtId="0" fontId="5" fillId="0" borderId="16" xfId="51" applyFont="1" applyFill="1" applyBorder="1" applyAlignment="1" applyProtection="1">
      <alignment horizontal="center" vertical="center"/>
      <protection/>
    </xf>
    <xf numFmtId="0" fontId="5" fillId="0" borderId="32" xfId="51" applyFont="1" applyFill="1" applyBorder="1" applyAlignment="1" applyProtection="1">
      <alignment horizontal="center" vertical="center"/>
      <protection/>
    </xf>
    <xf numFmtId="0" fontId="5" fillId="0" borderId="34" xfId="51" applyFont="1" applyFill="1" applyBorder="1" applyAlignment="1" applyProtection="1">
      <alignment horizontal="center" vertical="center"/>
      <protection/>
    </xf>
    <xf numFmtId="0" fontId="5" fillId="0" borderId="24" xfId="51" applyFont="1" applyFill="1" applyBorder="1" applyAlignment="1" applyProtection="1">
      <alignment horizontal="center" vertical="center"/>
      <protection/>
    </xf>
    <xf numFmtId="39" fontId="5" fillId="0" borderId="33" xfId="51" applyNumberFormat="1" applyFont="1" applyFill="1" applyBorder="1" applyAlignment="1" applyProtection="1">
      <alignment horizontal="center" vertical="center"/>
      <protection/>
    </xf>
    <xf numFmtId="39" fontId="5" fillId="0" borderId="35" xfId="51" applyNumberFormat="1" applyFont="1" applyFill="1" applyBorder="1" applyAlignment="1" applyProtection="1">
      <alignment horizontal="center" vertical="center"/>
      <protection/>
    </xf>
    <xf numFmtId="0" fontId="4" fillId="0" borderId="26" xfId="51" applyFont="1" applyFill="1" applyBorder="1" applyAlignment="1" applyProtection="1">
      <alignment vertical="center"/>
      <protection/>
    </xf>
    <xf numFmtId="0" fontId="4" fillId="0" borderId="28" xfId="51" applyFont="1" applyFill="1" applyBorder="1" applyAlignment="1" applyProtection="1">
      <alignment vertical="center"/>
      <protection/>
    </xf>
    <xf numFmtId="0" fontId="4" fillId="0" borderId="29" xfId="51" applyFont="1" applyFill="1" applyBorder="1" applyAlignment="1" applyProtection="1">
      <alignment vertical="center"/>
      <protection/>
    </xf>
    <xf numFmtId="0" fontId="4" fillId="0" borderId="17" xfId="51" applyFont="1" applyFill="1" applyBorder="1" applyAlignment="1" applyProtection="1">
      <alignment vertical="center"/>
      <protection/>
    </xf>
    <xf numFmtId="0" fontId="5" fillId="0" borderId="28" xfId="51" applyFont="1" applyFill="1" applyBorder="1" applyAlignment="1">
      <alignment vertical="center"/>
      <protection/>
    </xf>
    <xf numFmtId="0" fontId="5" fillId="0" borderId="17" xfId="51" applyFont="1" applyFill="1" applyBorder="1" applyAlignment="1">
      <alignment vertical="center"/>
      <protection/>
    </xf>
    <xf numFmtId="185" fontId="5" fillId="0" borderId="22" xfId="51" applyNumberFormat="1" applyFont="1" applyFill="1" applyBorder="1" applyAlignment="1" applyProtection="1">
      <alignment vertical="center"/>
      <protection/>
    </xf>
    <xf numFmtId="185" fontId="5" fillId="0" borderId="25" xfId="51" applyNumberFormat="1" applyFont="1" applyFill="1" applyBorder="1" applyAlignment="1" applyProtection="1">
      <alignment vertical="center"/>
      <protection/>
    </xf>
    <xf numFmtId="39" fontId="5" fillId="0" borderId="22" xfId="51" applyNumberFormat="1" applyFont="1" applyFill="1" applyBorder="1" applyAlignment="1" applyProtection="1">
      <alignment vertical="center"/>
      <protection/>
    </xf>
    <xf numFmtId="39" fontId="5" fillId="0" borderId="25" xfId="51" applyNumberFormat="1" applyFont="1" applyFill="1" applyBorder="1" applyAlignment="1" applyProtection="1">
      <alignment vertical="center"/>
      <protection/>
    </xf>
    <xf numFmtId="0" fontId="5" fillId="0" borderId="28" xfId="51" applyFont="1" applyFill="1" applyBorder="1" applyAlignment="1" applyProtection="1">
      <alignment horizontal="center" vertical="center"/>
      <protection/>
    </xf>
    <xf numFmtId="0" fontId="5" fillId="0" borderId="17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39" fontId="5" fillId="0" borderId="11" xfId="51" applyNumberFormat="1" applyFont="1" applyFill="1" applyBorder="1" applyAlignment="1" applyProtection="1">
      <alignment vertical="center"/>
      <protection/>
    </xf>
    <xf numFmtId="0" fontId="4" fillId="0" borderId="28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/>
      <protection/>
    </xf>
    <xf numFmtId="39" fontId="5" fillId="0" borderId="22" xfId="51" applyNumberFormat="1" applyFont="1" applyFill="1" applyBorder="1" applyAlignment="1" applyProtection="1">
      <alignment horizontal="right" vertical="center"/>
      <protection/>
    </xf>
    <xf numFmtId="39" fontId="5" fillId="0" borderId="25" xfId="51" applyNumberFormat="1" applyFont="1" applyFill="1" applyBorder="1" applyAlignment="1" applyProtection="1">
      <alignment horizontal="right" vertical="center"/>
      <protection/>
    </xf>
    <xf numFmtId="39" fontId="4" fillId="0" borderId="22" xfId="51" applyNumberFormat="1" applyFont="1" applyFill="1" applyBorder="1" applyAlignment="1" applyProtection="1">
      <alignment vertical="center"/>
      <protection/>
    </xf>
    <xf numFmtId="39" fontId="4" fillId="0" borderId="25" xfId="51" applyNumberFormat="1" applyFont="1" applyFill="1" applyBorder="1" applyAlignment="1" applyProtection="1">
      <alignment vertical="center"/>
      <protection/>
    </xf>
    <xf numFmtId="0" fontId="4" fillId="0" borderId="26" xfId="51" applyFont="1" applyFill="1" applyBorder="1" applyAlignment="1" applyProtection="1">
      <alignment horizontal="left"/>
      <protection/>
    </xf>
    <xf numFmtId="0" fontId="4" fillId="0" borderId="28" xfId="51" applyFont="1" applyFill="1" applyBorder="1" applyAlignment="1" applyProtection="1">
      <alignment horizontal="left"/>
      <protection/>
    </xf>
    <xf numFmtId="0" fontId="4" fillId="0" borderId="42" xfId="51" applyFont="1" applyFill="1" applyBorder="1" applyAlignment="1" applyProtection="1" quotePrefix="1">
      <alignment horizontal="left"/>
      <protection/>
    </xf>
    <xf numFmtId="0" fontId="4" fillId="0" borderId="15" xfId="51" applyFont="1" applyFill="1" applyBorder="1" applyAlignment="1" applyProtection="1" quotePrefix="1">
      <alignment horizontal="left"/>
      <protection/>
    </xf>
    <xf numFmtId="0" fontId="4" fillId="0" borderId="15" xfId="51" applyFont="1" applyFill="1" applyBorder="1" applyAlignment="1" applyProtection="1">
      <alignment horizontal="left" vertical="center" wrapText="1"/>
      <protection/>
    </xf>
    <xf numFmtId="0" fontId="4" fillId="0" borderId="17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>
      <alignment horizontal="left"/>
      <protection/>
    </xf>
    <xf numFmtId="0" fontId="5" fillId="0" borderId="20" xfId="51" applyFont="1" applyFill="1" applyBorder="1" applyAlignment="1">
      <alignment horizontal="left"/>
      <protection/>
    </xf>
    <xf numFmtId="0" fontId="4" fillId="0" borderId="26" xfId="51" applyFont="1" applyFill="1" applyBorder="1" applyAlignment="1" applyProtection="1">
      <alignment horizontal="left" vertical="center"/>
      <protection/>
    </xf>
    <xf numFmtId="0" fontId="4" fillId="0" borderId="29" xfId="51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51" applyFont="1" applyFill="1" applyBorder="1" applyAlignment="1">
      <alignment horizontal="left"/>
      <protection/>
    </xf>
    <xf numFmtId="0" fontId="5" fillId="0" borderId="24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 vertical="top"/>
      <protection/>
    </xf>
    <xf numFmtId="0" fontId="4" fillId="0" borderId="17" xfId="51" applyFont="1" applyFill="1" applyBorder="1" applyAlignment="1">
      <alignment horizontal="left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6"/>
  <sheetViews>
    <sheetView showGridLines="0" tabSelected="1" view="pageBreakPreview" zoomScale="80" zoomScaleSheetLayoutView="80" workbookViewId="0" topLeftCell="A1">
      <selection activeCell="D12" sqref="D12"/>
    </sheetView>
  </sheetViews>
  <sheetFormatPr defaultColWidth="11.421875" defaultRowHeight="12.75"/>
  <cols>
    <col min="1" max="1" width="7.28125" style="1" customWidth="1"/>
    <col min="2" max="2" width="24.57421875" style="3" customWidth="1"/>
    <col min="3" max="5" width="8.7109375" style="3" customWidth="1"/>
    <col min="6" max="7" width="10.28125" style="3" customWidth="1"/>
    <col min="8" max="8" width="8.7109375" style="6" customWidth="1"/>
    <col min="9" max="9" width="10.421875" style="3" customWidth="1"/>
    <col min="10" max="10" width="28.28125" style="3" customWidth="1"/>
    <col min="11" max="11" width="8.00390625" style="3" customWidth="1"/>
    <col min="12" max="13" width="9.00390625" style="3" customWidth="1"/>
    <col min="14" max="14" width="11.7109375" style="3" customWidth="1"/>
    <col min="15" max="15" width="12.7109375" style="3" customWidth="1"/>
    <col min="16" max="16" width="12.421875" style="3" customWidth="1"/>
    <col min="17" max="17" width="7.57421875" style="3" customWidth="1"/>
    <col min="18" max="18" width="8.140625" style="3" customWidth="1"/>
    <col min="19" max="19" width="28.28125" style="3" customWidth="1"/>
    <col min="20" max="20" width="9.00390625" style="3" customWidth="1"/>
    <col min="21" max="22" width="11.421875" style="3" customWidth="1"/>
    <col min="23" max="23" width="38.140625" style="3" customWidth="1"/>
    <col min="24" max="24" width="19.28125" style="3" customWidth="1"/>
    <col min="25" max="25" width="22.8515625" style="3" customWidth="1"/>
    <col min="26" max="26" width="11.421875" style="3" customWidth="1"/>
    <col min="27" max="27" width="28.28125" style="3" customWidth="1"/>
    <col min="28" max="28" width="8.8515625" style="3" customWidth="1"/>
    <col min="29" max="29" width="10.7109375" style="3" customWidth="1"/>
    <col min="30" max="30" width="10.57421875" style="3" customWidth="1"/>
    <col min="31" max="31" width="14.7109375" style="3" customWidth="1"/>
    <col min="32" max="32" width="12.7109375" style="3" customWidth="1"/>
    <col min="33" max="33" width="14.8515625" style="3" customWidth="1"/>
    <col min="34" max="34" width="10.8515625" style="3" customWidth="1"/>
    <col min="35" max="35" width="12.00390625" style="3" customWidth="1"/>
    <col min="36" max="36" width="10.7109375" style="3" customWidth="1"/>
    <col min="37" max="37" width="8.7109375" style="3" customWidth="1"/>
    <col min="38" max="16384" width="11.421875" style="3" customWidth="1"/>
  </cols>
  <sheetData>
    <row r="1" spans="1:40" ht="18" customHeight="1">
      <c r="A1" s="308" t="str">
        <f>J1</f>
        <v>DATA BASE: OUTUBRO/2014</v>
      </c>
      <c r="B1" s="309"/>
      <c r="C1" s="13" t="s">
        <v>0</v>
      </c>
      <c r="D1" s="310" t="s">
        <v>37</v>
      </c>
      <c r="E1" s="310"/>
      <c r="F1" s="310"/>
      <c r="G1" s="310"/>
      <c r="H1" s="312" t="s">
        <v>29</v>
      </c>
      <c r="I1" s="14"/>
      <c r="J1" s="15" t="s">
        <v>112</v>
      </c>
      <c r="K1" s="16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" customHeight="1">
      <c r="A2" s="314" t="s">
        <v>98</v>
      </c>
      <c r="B2" s="315"/>
      <c r="C2" s="17"/>
      <c r="D2" s="311"/>
      <c r="E2" s="311"/>
      <c r="F2" s="311"/>
      <c r="G2" s="311"/>
      <c r="H2" s="313"/>
      <c r="I2" s="5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" customHeight="1">
      <c r="A3" s="316" t="s">
        <v>30</v>
      </c>
      <c r="B3" s="318" t="s">
        <v>2</v>
      </c>
      <c r="C3" s="320" t="s">
        <v>3</v>
      </c>
      <c r="D3" s="21" t="s">
        <v>4</v>
      </c>
      <c r="E3" s="22"/>
      <c r="F3" s="23" t="s">
        <v>5</v>
      </c>
      <c r="G3" s="22"/>
      <c r="H3" s="24" t="s">
        <v>6</v>
      </c>
      <c r="I3" s="220"/>
      <c r="J3" s="31"/>
      <c r="K3" s="31"/>
      <c r="L3" s="101"/>
      <c r="M3" s="2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1.25">
      <c r="A4" s="317"/>
      <c r="B4" s="319"/>
      <c r="C4" s="321"/>
      <c r="D4" s="28" t="s">
        <v>7</v>
      </c>
      <c r="E4" s="28" t="s">
        <v>8</v>
      </c>
      <c r="F4" s="28" t="s">
        <v>9</v>
      </c>
      <c r="G4" s="29" t="s">
        <v>10</v>
      </c>
      <c r="H4" s="30" t="s">
        <v>11</v>
      </c>
      <c r="I4" s="220"/>
      <c r="J4" s="31"/>
      <c r="K4" s="31"/>
      <c r="L4" s="31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1.25">
      <c r="A5" s="32"/>
      <c r="B5" s="33"/>
      <c r="C5" s="34"/>
      <c r="D5" s="35"/>
      <c r="E5" s="35"/>
      <c r="F5" s="35"/>
      <c r="G5" s="35"/>
      <c r="H5" s="36"/>
      <c r="I5" s="220"/>
      <c r="J5" s="31"/>
      <c r="K5" s="31"/>
      <c r="L5" s="31"/>
      <c r="M5" s="2"/>
      <c r="N5" s="2"/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2.75" customHeight="1">
      <c r="A6" s="37"/>
      <c r="B6" s="38"/>
      <c r="C6" s="38" t="s">
        <v>91</v>
      </c>
      <c r="D6" s="38"/>
      <c r="E6" s="38"/>
      <c r="F6" s="290" t="s">
        <v>12</v>
      </c>
      <c r="G6" s="38"/>
      <c r="H6" s="288">
        <f>SUM(H5:H5)</f>
        <v>0</v>
      </c>
      <c r="I6" s="4"/>
      <c r="J6" s="2"/>
      <c r="K6" s="2"/>
      <c r="L6" s="2"/>
      <c r="M6" s="2"/>
      <c r="N6" s="2"/>
      <c r="O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 customHeight="1">
      <c r="A7" s="39"/>
      <c r="B7" s="40"/>
      <c r="C7" s="40"/>
      <c r="D7" s="40"/>
      <c r="E7" s="40"/>
      <c r="F7" s="291"/>
      <c r="G7" s="40"/>
      <c r="H7" s="289"/>
      <c r="I7" s="4"/>
      <c r="J7" s="2"/>
      <c r="K7" s="2"/>
      <c r="L7" s="2"/>
      <c r="M7" s="2"/>
      <c r="N7" s="2"/>
      <c r="O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1.25">
      <c r="A8" s="316" t="s">
        <v>30</v>
      </c>
      <c r="B8" s="324" t="s">
        <v>13</v>
      </c>
      <c r="C8" s="325"/>
      <c r="D8" s="318" t="s">
        <v>14</v>
      </c>
      <c r="E8" s="318" t="s">
        <v>3</v>
      </c>
      <c r="F8" s="324" t="s">
        <v>15</v>
      </c>
      <c r="G8" s="325"/>
      <c r="H8" s="24" t="s">
        <v>16</v>
      </c>
      <c r="I8" s="4"/>
      <c r="J8" s="2"/>
      <c r="K8" s="2"/>
      <c r="L8" s="2"/>
      <c r="M8" s="2"/>
      <c r="N8" s="2"/>
      <c r="O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1.25">
      <c r="A9" s="317"/>
      <c r="B9" s="326"/>
      <c r="C9" s="327"/>
      <c r="D9" s="319"/>
      <c r="E9" s="319"/>
      <c r="F9" s="326"/>
      <c r="G9" s="327"/>
      <c r="H9" s="30" t="s">
        <v>11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1.25">
      <c r="A10" s="42">
        <v>20002</v>
      </c>
      <c r="B10" s="40" t="s">
        <v>34</v>
      </c>
      <c r="C10" s="43"/>
      <c r="D10" s="43"/>
      <c r="E10" s="44">
        <v>6</v>
      </c>
      <c r="F10" s="40"/>
      <c r="G10" s="156">
        <v>8.65</v>
      </c>
      <c r="H10" s="46">
        <f>TRUNC(E10*G10,2)</f>
        <v>51.9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1.25">
      <c r="A11" s="42">
        <v>20060</v>
      </c>
      <c r="B11" s="40" t="s">
        <v>56</v>
      </c>
      <c r="C11" s="43"/>
      <c r="D11" s="43"/>
      <c r="E11" s="44">
        <v>1</v>
      </c>
      <c r="F11" s="47"/>
      <c r="G11" s="156">
        <v>19.56</v>
      </c>
      <c r="H11" s="46">
        <f>TRUNC(E11*G11,2)</f>
        <v>19.56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1.25">
      <c r="A12" s="37"/>
      <c r="B12" s="38"/>
      <c r="C12" s="38"/>
      <c r="D12" s="38"/>
      <c r="E12" s="38"/>
      <c r="F12" s="290" t="s">
        <v>17</v>
      </c>
      <c r="G12" s="38"/>
      <c r="H12" s="288">
        <f>SUM(H10:H11)</f>
        <v>71.46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 customHeight="1">
      <c r="A13" s="39"/>
      <c r="B13" s="48"/>
      <c r="C13" s="48"/>
      <c r="D13" s="48"/>
      <c r="E13" s="48"/>
      <c r="F13" s="291"/>
      <c r="G13" s="48"/>
      <c r="H13" s="28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 customHeight="1">
      <c r="A14" s="316" t="s">
        <v>30</v>
      </c>
      <c r="B14" s="324" t="s">
        <v>42</v>
      </c>
      <c r="C14" s="325"/>
      <c r="D14" s="318" t="s">
        <v>43</v>
      </c>
      <c r="E14" s="318" t="s">
        <v>44</v>
      </c>
      <c r="F14" s="318" t="s">
        <v>45</v>
      </c>
      <c r="G14" s="318" t="s">
        <v>46</v>
      </c>
      <c r="H14" s="336" t="s">
        <v>16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1.25">
      <c r="A15" s="317"/>
      <c r="B15" s="326"/>
      <c r="C15" s="327"/>
      <c r="D15" s="319"/>
      <c r="E15" s="319"/>
      <c r="F15" s="319"/>
      <c r="G15" s="319"/>
      <c r="H15" s="3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1.25">
      <c r="A16" s="49">
        <v>2000</v>
      </c>
      <c r="B16" s="50" t="s">
        <v>38</v>
      </c>
      <c r="C16" s="40"/>
      <c r="D16" s="51">
        <v>5</v>
      </c>
      <c r="E16" s="52" t="s">
        <v>57</v>
      </c>
      <c r="F16" s="45"/>
      <c r="G16" s="53"/>
      <c r="H16" s="54">
        <f>TRUNC(H12*0.05,2)</f>
        <v>3.57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1.25">
      <c r="A17" s="37"/>
      <c r="B17" s="38"/>
      <c r="C17" s="38"/>
      <c r="D17" s="38"/>
      <c r="E17" s="38"/>
      <c r="F17" s="290" t="s">
        <v>47</v>
      </c>
      <c r="G17" s="38"/>
      <c r="H17" s="288">
        <f>SUM(H16)</f>
        <v>3.57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2.75" customHeight="1">
      <c r="A18" s="39"/>
      <c r="B18" s="48"/>
      <c r="C18" s="48"/>
      <c r="D18" s="48"/>
      <c r="E18" s="48"/>
      <c r="F18" s="291"/>
      <c r="G18" s="48"/>
      <c r="H18" s="28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75" customHeight="1">
      <c r="A19" s="292" t="s">
        <v>48</v>
      </c>
      <c r="B19" s="293"/>
      <c r="C19" s="332">
        <v>60</v>
      </c>
      <c r="D19" s="290" t="s">
        <v>49</v>
      </c>
      <c r="E19" s="290"/>
      <c r="F19" s="290"/>
      <c r="G19" s="40"/>
      <c r="H19" s="334">
        <f>TRUNC(H6+H12+H17,2)</f>
        <v>75.03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75" customHeight="1">
      <c r="A20" s="294"/>
      <c r="B20" s="295"/>
      <c r="C20" s="333"/>
      <c r="D20" s="291"/>
      <c r="E20" s="291"/>
      <c r="F20" s="291"/>
      <c r="G20" s="48"/>
      <c r="H20" s="33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 customHeight="1">
      <c r="A21" s="292" t="s">
        <v>50</v>
      </c>
      <c r="B21" s="293"/>
      <c r="C21" s="293"/>
      <c r="D21" s="293"/>
      <c r="E21" s="293"/>
      <c r="F21" s="293"/>
      <c r="G21" s="40"/>
      <c r="H21" s="302">
        <f>H19/C19</f>
        <v>1.2505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75" customHeight="1">
      <c r="A22" s="294"/>
      <c r="B22" s="295"/>
      <c r="C22" s="295"/>
      <c r="D22" s="295"/>
      <c r="E22" s="295"/>
      <c r="F22" s="295"/>
      <c r="G22" s="40"/>
      <c r="H22" s="30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75" customHeight="1">
      <c r="A23" s="316" t="s">
        <v>30</v>
      </c>
      <c r="B23" s="324" t="s">
        <v>18</v>
      </c>
      <c r="C23" s="330"/>
      <c r="D23" s="325"/>
      <c r="E23" s="318" t="s">
        <v>19</v>
      </c>
      <c r="F23" s="318" t="s">
        <v>16</v>
      </c>
      <c r="G23" s="318" t="s">
        <v>20</v>
      </c>
      <c r="H23" s="55" t="s">
        <v>16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1.25">
      <c r="A24" s="317"/>
      <c r="B24" s="326"/>
      <c r="C24" s="331"/>
      <c r="D24" s="327"/>
      <c r="E24" s="319"/>
      <c r="F24" s="319"/>
      <c r="G24" s="319"/>
      <c r="H24" s="57" t="s">
        <v>21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1.25">
      <c r="A25" s="58">
        <v>10074</v>
      </c>
      <c r="B25" s="59" t="s">
        <v>59</v>
      </c>
      <c r="C25" s="60"/>
      <c r="D25" s="61"/>
      <c r="E25" s="61" t="s">
        <v>60</v>
      </c>
      <c r="F25" s="236">
        <v>103.55</v>
      </c>
      <c r="G25" s="268">
        <v>0.0313</v>
      </c>
      <c r="H25" s="64">
        <f>TRUNC(F25*G25,2)</f>
        <v>3.24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1.25">
      <c r="A26" s="58">
        <v>10137</v>
      </c>
      <c r="B26" s="59" t="s">
        <v>61</v>
      </c>
      <c r="C26" s="60"/>
      <c r="D26" s="61"/>
      <c r="E26" s="61" t="s">
        <v>62</v>
      </c>
      <c r="F26" s="236">
        <v>7.69</v>
      </c>
      <c r="G26" s="268">
        <v>0.01</v>
      </c>
      <c r="H26" s="64">
        <f aca="true" t="shared" si="0" ref="H26:H31">TRUNC(F26*G26,2)</f>
        <v>0.07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1.25">
      <c r="A27" s="58">
        <v>10140</v>
      </c>
      <c r="B27" s="59" t="s">
        <v>63</v>
      </c>
      <c r="C27" s="60"/>
      <c r="D27" s="61"/>
      <c r="E27" s="61" t="s">
        <v>64</v>
      </c>
      <c r="F27" s="236">
        <v>225.75</v>
      </c>
      <c r="G27" s="268">
        <v>0.008</v>
      </c>
      <c r="H27" s="64">
        <f t="shared" si="0"/>
        <v>1.8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1.25">
      <c r="A28" s="58">
        <v>10821</v>
      </c>
      <c r="B28" s="59" t="s">
        <v>65</v>
      </c>
      <c r="C28" s="60"/>
      <c r="D28" s="61"/>
      <c r="E28" s="61" t="s">
        <v>66</v>
      </c>
      <c r="F28" s="236">
        <v>732</v>
      </c>
      <c r="G28" s="268">
        <v>0.0042</v>
      </c>
      <c r="H28" s="64">
        <f t="shared" si="0"/>
        <v>3.07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1.25">
      <c r="A29" s="58"/>
      <c r="B29" s="59" t="s">
        <v>58</v>
      </c>
      <c r="C29" s="60"/>
      <c r="D29" s="61"/>
      <c r="E29" s="61"/>
      <c r="F29" s="236"/>
      <c r="G29" s="268"/>
      <c r="H29" s="6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1.25">
      <c r="A30" s="58">
        <v>11565</v>
      </c>
      <c r="B30" s="59" t="s">
        <v>67</v>
      </c>
      <c r="C30" s="60"/>
      <c r="D30" s="61"/>
      <c r="E30" s="61" t="s">
        <v>68</v>
      </c>
      <c r="F30" s="236">
        <v>3.15</v>
      </c>
      <c r="G30" s="268">
        <v>0.05</v>
      </c>
      <c r="H30" s="64">
        <f t="shared" si="0"/>
        <v>0.15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1.25">
      <c r="A31" s="58">
        <v>11566</v>
      </c>
      <c r="B31" s="59" t="s">
        <v>69</v>
      </c>
      <c r="C31" s="60"/>
      <c r="D31" s="61"/>
      <c r="E31" s="61" t="s">
        <v>68</v>
      </c>
      <c r="F31" s="236">
        <v>2.96</v>
      </c>
      <c r="G31" s="268">
        <v>0.05</v>
      </c>
      <c r="H31" s="64">
        <f t="shared" si="0"/>
        <v>0.14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1.25">
      <c r="A32" s="37"/>
      <c r="B32" s="38"/>
      <c r="C32" s="38"/>
      <c r="D32" s="38"/>
      <c r="E32" s="38"/>
      <c r="F32" s="290" t="s">
        <v>26</v>
      </c>
      <c r="G32" s="38"/>
      <c r="H32" s="302">
        <f>SUM(H25:H31)</f>
        <v>8.47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2.75" customHeight="1">
      <c r="A33" s="39"/>
      <c r="B33" s="40"/>
      <c r="C33" s="40"/>
      <c r="D33" s="40"/>
      <c r="E33" s="40"/>
      <c r="F33" s="291"/>
      <c r="G33" s="40"/>
      <c r="H33" s="30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 customHeight="1">
      <c r="A34" s="316" t="s">
        <v>30</v>
      </c>
      <c r="B34" s="324" t="s">
        <v>51</v>
      </c>
      <c r="C34" s="330"/>
      <c r="D34" s="325"/>
      <c r="E34" s="318" t="s">
        <v>19</v>
      </c>
      <c r="F34" s="318" t="s">
        <v>16</v>
      </c>
      <c r="G34" s="318" t="s">
        <v>20</v>
      </c>
      <c r="H34" s="55" t="s">
        <v>16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1.25">
      <c r="A35" s="317"/>
      <c r="B35" s="326"/>
      <c r="C35" s="331"/>
      <c r="D35" s="327"/>
      <c r="E35" s="319"/>
      <c r="F35" s="319"/>
      <c r="G35" s="319"/>
      <c r="H35" s="57" t="s">
        <v>21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1.25">
      <c r="A36" s="65">
        <v>40256</v>
      </c>
      <c r="B36" s="66" t="s">
        <v>70</v>
      </c>
      <c r="C36" s="38"/>
      <c r="D36" s="67"/>
      <c r="E36" s="19" t="s">
        <v>52</v>
      </c>
      <c r="F36" s="8">
        <v>71.26</v>
      </c>
      <c r="G36" s="269">
        <v>0.0306</v>
      </c>
      <c r="H36" s="68">
        <f>TRUNC(F36*G36,2)</f>
        <v>2.18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1.25">
      <c r="A37" s="69"/>
      <c r="B37" s="70" t="s">
        <v>71</v>
      </c>
      <c r="C37" s="40"/>
      <c r="D37" s="43"/>
      <c r="E37" s="71"/>
      <c r="F37" s="9"/>
      <c r="G37" s="271"/>
      <c r="H37" s="5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1.25">
      <c r="A38" s="69">
        <v>40300</v>
      </c>
      <c r="B38" s="70" t="s">
        <v>39</v>
      </c>
      <c r="C38" s="40"/>
      <c r="D38" s="43"/>
      <c r="E38" s="71" t="s">
        <v>72</v>
      </c>
      <c r="F38" s="9">
        <v>39.51</v>
      </c>
      <c r="G38" s="271">
        <v>0.0279</v>
      </c>
      <c r="H38" s="54">
        <f>TRUNC(F38*G38,2)</f>
        <v>1.1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1.25">
      <c r="A39" s="69"/>
      <c r="B39" s="70"/>
      <c r="C39" s="40"/>
      <c r="D39" s="43"/>
      <c r="E39" s="71"/>
      <c r="F39" s="270"/>
      <c r="G39" s="271"/>
      <c r="H39" s="5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1.25">
      <c r="A40" s="74"/>
      <c r="B40" s="75"/>
      <c r="C40" s="48"/>
      <c r="D40" s="76"/>
      <c r="E40" s="27"/>
      <c r="F40" s="123"/>
      <c r="G40" s="272"/>
      <c r="H40" s="7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1.25">
      <c r="A41" s="79"/>
      <c r="B41" s="40"/>
      <c r="C41" s="40"/>
      <c r="D41" s="40"/>
      <c r="E41" s="80"/>
      <c r="F41" s="328" t="s">
        <v>53</v>
      </c>
      <c r="G41" s="40"/>
      <c r="H41" s="329">
        <f>SUM(H36:H40)</f>
        <v>3.2800000000000002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75" customHeight="1">
      <c r="A42" s="39"/>
      <c r="B42" s="40"/>
      <c r="C42" s="40"/>
      <c r="D42" s="40"/>
      <c r="E42" s="40"/>
      <c r="F42" s="291"/>
      <c r="G42" s="40"/>
      <c r="H42" s="30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75" customHeight="1">
      <c r="A43" s="316" t="s">
        <v>30</v>
      </c>
      <c r="B43" s="318" t="s">
        <v>22</v>
      </c>
      <c r="C43" s="81" t="s">
        <v>1</v>
      </c>
      <c r="D43" s="82" t="s">
        <v>1</v>
      </c>
      <c r="E43" s="83" t="s">
        <v>1</v>
      </c>
      <c r="F43" s="318" t="s">
        <v>16</v>
      </c>
      <c r="G43" s="318" t="s">
        <v>20</v>
      </c>
      <c r="H43" s="55" t="s">
        <v>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1.25">
      <c r="A44" s="317"/>
      <c r="B44" s="319"/>
      <c r="C44" s="52" t="s">
        <v>24</v>
      </c>
      <c r="D44" s="52" t="s">
        <v>23</v>
      </c>
      <c r="E44" s="52" t="s">
        <v>25</v>
      </c>
      <c r="F44" s="319"/>
      <c r="G44" s="319"/>
      <c r="H44" s="64" t="s">
        <v>21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1.25" customHeight="1">
      <c r="A45" s="84"/>
      <c r="B45" s="85"/>
      <c r="C45" s="7"/>
      <c r="D45" s="7"/>
      <c r="E45" s="7"/>
      <c r="F45" s="7"/>
      <c r="G45" s="86"/>
      <c r="H45" s="8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1.25">
      <c r="A46" s="37"/>
      <c r="B46" s="38"/>
      <c r="C46" s="38"/>
      <c r="D46" s="38"/>
      <c r="E46" s="38"/>
      <c r="F46" s="290" t="s">
        <v>54</v>
      </c>
      <c r="G46" s="38"/>
      <c r="H46" s="302">
        <f>SUM(H45:H45)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75" customHeight="1">
      <c r="A47" s="79"/>
      <c r="B47" s="40"/>
      <c r="C47" s="40"/>
      <c r="D47" s="40"/>
      <c r="E47" s="40"/>
      <c r="F47" s="291"/>
      <c r="G47" s="40"/>
      <c r="H47" s="30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2.75" customHeight="1">
      <c r="A48" s="37"/>
      <c r="B48" s="38"/>
      <c r="C48" s="38"/>
      <c r="D48" s="38"/>
      <c r="E48" s="296" t="s">
        <v>55</v>
      </c>
      <c r="F48" s="296"/>
      <c r="G48" s="296"/>
      <c r="H48" s="304">
        <f>TRUNC(H21+H32+H41+H46,2)</f>
        <v>13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2.75" customHeight="1">
      <c r="A49" s="79"/>
      <c r="B49" s="40"/>
      <c r="C49" s="40"/>
      <c r="D49" s="40"/>
      <c r="E49" s="297"/>
      <c r="F49" s="297"/>
      <c r="G49" s="297"/>
      <c r="H49" s="30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2.75" customHeight="1">
      <c r="A50" s="37"/>
      <c r="B50" s="38"/>
      <c r="C50" s="38"/>
      <c r="D50" s="38"/>
      <c r="E50" s="296" t="s">
        <v>113</v>
      </c>
      <c r="F50" s="296"/>
      <c r="G50" s="296"/>
      <c r="H50" s="32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2.75" customHeight="1">
      <c r="A51" s="79"/>
      <c r="B51" s="40"/>
      <c r="C51" s="40"/>
      <c r="D51" s="40"/>
      <c r="E51" s="297"/>
      <c r="F51" s="297"/>
      <c r="G51" s="297"/>
      <c r="H51" s="32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75" customHeight="1">
      <c r="A52" s="292"/>
      <c r="B52" s="293"/>
      <c r="C52" s="293"/>
      <c r="D52" s="38"/>
      <c r="E52" s="296" t="s">
        <v>27</v>
      </c>
      <c r="F52" s="296"/>
      <c r="G52" s="296"/>
      <c r="H52" s="298">
        <f>H50+H48</f>
        <v>13</v>
      </c>
      <c r="I52" s="8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75" customHeight="1">
      <c r="A53" s="294"/>
      <c r="B53" s="295"/>
      <c r="C53" s="295"/>
      <c r="D53" s="48"/>
      <c r="E53" s="297"/>
      <c r="F53" s="297"/>
      <c r="G53" s="297"/>
      <c r="H53" s="29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75" customHeight="1">
      <c r="A54" s="300" t="s">
        <v>28</v>
      </c>
      <c r="B54" s="301"/>
      <c r="C54" s="89"/>
      <c r="D54" s="38"/>
      <c r="E54" s="38"/>
      <c r="F54" s="38"/>
      <c r="G54" s="38"/>
      <c r="H54" s="9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1.25">
      <c r="A55" s="79"/>
      <c r="B55" s="91"/>
      <c r="C55" s="40"/>
      <c r="D55" s="92"/>
      <c r="E55" s="40"/>
      <c r="F55" s="40"/>
      <c r="G55" s="40"/>
      <c r="H55" s="9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8" s="4" customFormat="1" ht="10.5" customHeight="1">
      <c r="A56" s="94" t="s">
        <v>99</v>
      </c>
      <c r="B56" s="95"/>
      <c r="C56" s="96"/>
      <c r="D56" s="273" t="s">
        <v>102</v>
      </c>
      <c r="E56" s="274"/>
      <c r="F56" s="274"/>
      <c r="G56" s="274"/>
      <c r="H56" s="275"/>
    </row>
    <row r="57" spans="1:8" s="4" customFormat="1" ht="10.5" customHeight="1">
      <c r="A57" s="97" t="s">
        <v>100</v>
      </c>
      <c r="B57" s="98"/>
      <c r="C57" s="99"/>
      <c r="D57" s="276"/>
      <c r="E57" s="277"/>
      <c r="F57" s="277"/>
      <c r="G57" s="277"/>
      <c r="H57" s="278"/>
    </row>
    <row r="58" spans="1:8" s="4" customFormat="1" ht="10.5" customHeight="1">
      <c r="A58" s="279" t="s">
        <v>101</v>
      </c>
      <c r="B58" s="280"/>
      <c r="C58" s="281"/>
      <c r="D58" s="282" t="s">
        <v>35</v>
      </c>
      <c r="E58" s="283"/>
      <c r="F58" s="283"/>
      <c r="G58" s="283"/>
      <c r="H58" s="286" t="s">
        <v>36</v>
      </c>
    </row>
    <row r="59" spans="1:15" s="4" customFormat="1" ht="10.5" customHeight="1" thickBot="1">
      <c r="A59" s="215" t="s">
        <v>90</v>
      </c>
      <c r="B59" s="216"/>
      <c r="C59" s="217"/>
      <c r="D59" s="284"/>
      <c r="E59" s="285"/>
      <c r="F59" s="285"/>
      <c r="G59" s="285"/>
      <c r="H59" s="287"/>
      <c r="I59" s="218"/>
      <c r="J59" s="2"/>
      <c r="K59" s="2"/>
      <c r="L59" s="2"/>
      <c r="M59" s="2"/>
      <c r="N59" s="2"/>
      <c r="O59" s="2"/>
    </row>
    <row r="60" spans="1:40" ht="21.75" customHeight="1">
      <c r="A60" s="308" t="str">
        <f>J1</f>
        <v>DATA BASE: OUTUBRO/2014</v>
      </c>
      <c r="B60" s="309"/>
      <c r="C60" s="13" t="s">
        <v>0</v>
      </c>
      <c r="D60" s="310" t="s">
        <v>40</v>
      </c>
      <c r="E60" s="310"/>
      <c r="F60" s="310"/>
      <c r="G60" s="310"/>
      <c r="H60" s="312" t="s">
        <v>41</v>
      </c>
      <c r="I60" s="219"/>
      <c r="J60" s="100"/>
      <c r="K60" s="2"/>
      <c r="L60" s="2"/>
      <c r="M60" s="2"/>
      <c r="N60" s="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21.75" customHeight="1">
      <c r="A61" s="314" t="s">
        <v>73</v>
      </c>
      <c r="B61" s="315"/>
      <c r="C61" s="17"/>
      <c r="D61" s="311"/>
      <c r="E61" s="311"/>
      <c r="F61" s="311"/>
      <c r="G61" s="311"/>
      <c r="H61" s="313"/>
      <c r="I61" s="5"/>
      <c r="J61" s="2"/>
      <c r="K61" s="2"/>
      <c r="L61" s="2"/>
      <c r="M61" s="2"/>
      <c r="N61" s="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" customHeight="1">
      <c r="A62" s="316" t="s">
        <v>30</v>
      </c>
      <c r="B62" s="318" t="s">
        <v>2</v>
      </c>
      <c r="C62" s="320" t="s">
        <v>3</v>
      </c>
      <c r="D62" s="21" t="s">
        <v>4</v>
      </c>
      <c r="E62" s="22"/>
      <c r="F62" s="23" t="s">
        <v>5</v>
      </c>
      <c r="G62" s="22"/>
      <c r="H62" s="24" t="s">
        <v>6</v>
      </c>
      <c r="I62" s="25"/>
      <c r="J62" s="31"/>
      <c r="K62" s="31"/>
      <c r="L62" s="101"/>
      <c r="M62" s="2"/>
      <c r="N62" s="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1.25">
      <c r="A63" s="317"/>
      <c r="B63" s="319"/>
      <c r="C63" s="321"/>
      <c r="D63" s="28" t="s">
        <v>7</v>
      </c>
      <c r="E63" s="28" t="s">
        <v>8</v>
      </c>
      <c r="F63" s="28" t="s">
        <v>9</v>
      </c>
      <c r="G63" s="29" t="s">
        <v>10</v>
      </c>
      <c r="H63" s="30" t="s">
        <v>11</v>
      </c>
      <c r="I63" s="25"/>
      <c r="J63" s="31"/>
      <c r="K63" s="31"/>
      <c r="L63" s="31"/>
      <c r="M63" s="2"/>
      <c r="N63" s="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1.25">
      <c r="A64" s="18"/>
      <c r="B64" s="33"/>
      <c r="C64" s="102"/>
      <c r="D64" s="103"/>
      <c r="E64" s="104"/>
      <c r="F64" s="105"/>
      <c r="G64" s="106"/>
      <c r="H64" s="107"/>
      <c r="I64" s="25"/>
      <c r="J64" s="31"/>
      <c r="K64" s="31"/>
      <c r="L64" s="31"/>
      <c r="M64" s="2"/>
      <c r="N64" s="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1.25">
      <c r="A65" s="26"/>
      <c r="B65" s="108"/>
      <c r="C65" s="109"/>
      <c r="D65" s="110"/>
      <c r="E65" s="104"/>
      <c r="F65" s="110"/>
      <c r="G65" s="104"/>
      <c r="H65" s="111"/>
      <c r="I65" s="25"/>
      <c r="J65" s="31"/>
      <c r="K65" s="31"/>
      <c r="L65" s="31"/>
      <c r="M65" s="2"/>
      <c r="N65" s="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75" customHeight="1">
      <c r="A66" s="37"/>
      <c r="B66" s="38"/>
      <c r="C66" s="38"/>
      <c r="D66" s="38"/>
      <c r="E66" s="38"/>
      <c r="F66" s="290" t="s">
        <v>12</v>
      </c>
      <c r="G66" s="38"/>
      <c r="H66" s="288">
        <f>SUM(H64:H64)</f>
        <v>0</v>
      </c>
      <c r="I66" s="4"/>
      <c r="J66" s="2"/>
      <c r="K66" s="2"/>
      <c r="L66" s="2"/>
      <c r="M66" s="2"/>
      <c r="N66" s="2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75" customHeight="1">
      <c r="A67" s="39"/>
      <c r="B67" s="40"/>
      <c r="C67" s="40"/>
      <c r="D67" s="40"/>
      <c r="E67" s="40"/>
      <c r="F67" s="291"/>
      <c r="G67" s="40"/>
      <c r="H67" s="289"/>
      <c r="I67" s="4"/>
      <c r="J67" s="2"/>
      <c r="K67" s="2"/>
      <c r="L67" s="2"/>
      <c r="M67" s="2"/>
      <c r="N67" s="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1.25">
      <c r="A68" s="316" t="s">
        <v>30</v>
      </c>
      <c r="B68" s="324" t="s">
        <v>13</v>
      </c>
      <c r="C68" s="325"/>
      <c r="D68" s="318" t="s">
        <v>14</v>
      </c>
      <c r="E68" s="318" t="s">
        <v>3</v>
      </c>
      <c r="F68" s="324" t="s">
        <v>15</v>
      </c>
      <c r="G68" s="325"/>
      <c r="H68" s="24" t="s">
        <v>16</v>
      </c>
      <c r="I68" s="4"/>
      <c r="J68" s="2"/>
      <c r="K68" s="2"/>
      <c r="L68" s="2"/>
      <c r="M68" s="2"/>
      <c r="N68" s="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1.25">
      <c r="A69" s="317"/>
      <c r="B69" s="326"/>
      <c r="C69" s="327"/>
      <c r="D69" s="319"/>
      <c r="E69" s="319"/>
      <c r="F69" s="326"/>
      <c r="G69" s="327"/>
      <c r="H69" s="30" t="s">
        <v>11</v>
      </c>
      <c r="I69" s="4"/>
      <c r="J69" s="2"/>
      <c r="K69" s="2"/>
      <c r="L69" s="2"/>
      <c r="M69" s="2"/>
      <c r="N69" s="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1.25">
      <c r="A70" s="42"/>
      <c r="B70" s="40"/>
      <c r="C70" s="43"/>
      <c r="D70" s="43"/>
      <c r="E70" s="44"/>
      <c r="F70" s="40"/>
      <c r="G70" s="45"/>
      <c r="H70" s="46"/>
      <c r="I70" s="4"/>
      <c r="J70" s="2"/>
      <c r="K70" s="2"/>
      <c r="L70" s="2"/>
      <c r="M70" s="2"/>
      <c r="N70" s="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1.25">
      <c r="A71" s="42"/>
      <c r="B71" s="40"/>
      <c r="C71" s="43"/>
      <c r="D71" s="43"/>
      <c r="E71" s="44"/>
      <c r="F71" s="47"/>
      <c r="G71" s="45"/>
      <c r="H71" s="46"/>
      <c r="I71" s="4"/>
      <c r="J71" s="2"/>
      <c r="K71" s="2"/>
      <c r="L71" s="2"/>
      <c r="M71" s="2"/>
      <c r="N71" s="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1.25">
      <c r="A72" s="42"/>
      <c r="B72" s="40"/>
      <c r="C72" s="43"/>
      <c r="D72" s="43"/>
      <c r="E72" s="44"/>
      <c r="F72" s="47"/>
      <c r="G72" s="45"/>
      <c r="H72" s="46"/>
      <c r="I72" s="4"/>
      <c r="J72" s="2"/>
      <c r="K72" s="2"/>
      <c r="L72" s="2"/>
      <c r="M72" s="2"/>
      <c r="N72" s="2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1.25">
      <c r="A73" s="37"/>
      <c r="B73" s="38"/>
      <c r="C73" s="38"/>
      <c r="D73" s="38"/>
      <c r="E73" s="38"/>
      <c r="F73" s="290" t="s">
        <v>17</v>
      </c>
      <c r="G73" s="38"/>
      <c r="H73" s="288">
        <f>SUM(H70:H72)</f>
        <v>0</v>
      </c>
      <c r="I73" s="4"/>
      <c r="J73" s="2"/>
      <c r="K73" s="2"/>
      <c r="L73" s="2"/>
      <c r="M73" s="2"/>
      <c r="N73" s="2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.75" customHeight="1">
      <c r="A74" s="39"/>
      <c r="B74" s="48"/>
      <c r="C74" s="48"/>
      <c r="D74" s="48"/>
      <c r="E74" s="48"/>
      <c r="F74" s="291"/>
      <c r="G74" s="48"/>
      <c r="H74" s="289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2.75" customHeight="1">
      <c r="A75" s="316" t="s">
        <v>30</v>
      </c>
      <c r="B75" s="324" t="s">
        <v>42</v>
      </c>
      <c r="C75" s="325"/>
      <c r="D75" s="318" t="s">
        <v>43</v>
      </c>
      <c r="E75" s="318" t="s">
        <v>44</v>
      </c>
      <c r="F75" s="318" t="s">
        <v>45</v>
      </c>
      <c r="G75" s="318" t="s">
        <v>46</v>
      </c>
      <c r="H75" s="336" t="s">
        <v>16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1.25">
      <c r="A76" s="317"/>
      <c r="B76" s="326"/>
      <c r="C76" s="327"/>
      <c r="D76" s="319"/>
      <c r="E76" s="319"/>
      <c r="F76" s="319"/>
      <c r="G76" s="319"/>
      <c r="H76" s="33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1.25">
      <c r="A77" s="49">
        <v>2000</v>
      </c>
      <c r="B77" s="50" t="s">
        <v>38</v>
      </c>
      <c r="C77" s="40"/>
      <c r="D77" s="51">
        <v>5</v>
      </c>
      <c r="E77" s="52" t="s">
        <v>57</v>
      </c>
      <c r="F77" s="45"/>
      <c r="G77" s="53"/>
      <c r="H77" s="54">
        <f>TRUNC(H73*0.05,2)</f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1.25">
      <c r="A78" s="37"/>
      <c r="B78" s="38"/>
      <c r="C78" s="38"/>
      <c r="D78" s="38"/>
      <c r="E78" s="38"/>
      <c r="F78" s="290" t="s">
        <v>47</v>
      </c>
      <c r="G78" s="38"/>
      <c r="H78" s="28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2.75" customHeight="1">
      <c r="A79" s="39"/>
      <c r="B79" s="48"/>
      <c r="C79" s="48"/>
      <c r="D79" s="48"/>
      <c r="E79" s="48"/>
      <c r="F79" s="291"/>
      <c r="G79" s="48"/>
      <c r="H79" s="28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2.75" customHeight="1">
      <c r="A80" s="292" t="s">
        <v>48</v>
      </c>
      <c r="B80" s="293"/>
      <c r="C80" s="332">
        <v>1</v>
      </c>
      <c r="D80" s="290"/>
      <c r="E80" s="290"/>
      <c r="F80" s="290"/>
      <c r="G80" s="40"/>
      <c r="H80" s="334">
        <f>TRUNC(H66+H73+H78,2)</f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2.75" customHeight="1">
      <c r="A81" s="294"/>
      <c r="B81" s="295"/>
      <c r="C81" s="333"/>
      <c r="D81" s="291"/>
      <c r="E81" s="291"/>
      <c r="F81" s="291"/>
      <c r="G81" s="48"/>
      <c r="H81" s="33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2.75" customHeight="1">
      <c r="A82" s="292" t="s">
        <v>50</v>
      </c>
      <c r="B82" s="293"/>
      <c r="C82" s="293"/>
      <c r="D82" s="293"/>
      <c r="E82" s="293"/>
      <c r="F82" s="293"/>
      <c r="G82" s="40"/>
      <c r="H82" s="302">
        <v>69.18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2.75" customHeight="1">
      <c r="A83" s="294"/>
      <c r="B83" s="295"/>
      <c r="C83" s="295"/>
      <c r="D83" s="295"/>
      <c r="E83" s="295"/>
      <c r="F83" s="295"/>
      <c r="G83" s="40"/>
      <c r="H83" s="30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2.75" customHeight="1">
      <c r="A84" s="316" t="s">
        <v>30</v>
      </c>
      <c r="B84" s="324" t="s">
        <v>18</v>
      </c>
      <c r="C84" s="330"/>
      <c r="D84" s="325"/>
      <c r="E84" s="318" t="s">
        <v>19</v>
      </c>
      <c r="F84" s="318" t="s">
        <v>16</v>
      </c>
      <c r="G84" s="318" t="s">
        <v>20</v>
      </c>
      <c r="H84" s="55" t="s">
        <v>16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1.25">
      <c r="A85" s="317"/>
      <c r="B85" s="326"/>
      <c r="C85" s="331"/>
      <c r="D85" s="327"/>
      <c r="E85" s="319"/>
      <c r="F85" s="319"/>
      <c r="G85" s="319"/>
      <c r="H85" s="57" t="s">
        <v>21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1.25">
      <c r="A86" s="112"/>
      <c r="B86" s="50"/>
      <c r="C86" s="40"/>
      <c r="D86" s="43"/>
      <c r="E86" s="52"/>
      <c r="F86" s="45"/>
      <c r="G86" s="53"/>
      <c r="H86" s="5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11.25">
      <c r="A87" s="58"/>
      <c r="B87" s="113"/>
      <c r="C87" s="60"/>
      <c r="D87" s="61"/>
      <c r="E87" s="52"/>
      <c r="F87" s="45"/>
      <c r="G87" s="53"/>
      <c r="H87" s="5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1.25">
      <c r="A88" s="58"/>
      <c r="B88" s="75"/>
      <c r="C88" s="56"/>
      <c r="D88" s="41"/>
      <c r="E88" s="61"/>
      <c r="F88" s="62"/>
      <c r="G88" s="63"/>
      <c r="H88" s="6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1.25">
      <c r="A89" s="37"/>
      <c r="B89" s="40"/>
      <c r="C89" s="40"/>
      <c r="D89" s="40"/>
      <c r="E89" s="38"/>
      <c r="F89" s="290" t="s">
        <v>26</v>
      </c>
      <c r="G89" s="38"/>
      <c r="H89" s="302">
        <f>SUM(H86:H88)</f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2.75" customHeight="1">
      <c r="A90" s="39"/>
      <c r="B90" s="40"/>
      <c r="C90" s="40"/>
      <c r="D90" s="40"/>
      <c r="E90" s="40"/>
      <c r="F90" s="291"/>
      <c r="G90" s="40"/>
      <c r="H90" s="30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2.75" customHeight="1">
      <c r="A91" s="316" t="s">
        <v>30</v>
      </c>
      <c r="B91" s="324" t="s">
        <v>51</v>
      </c>
      <c r="C91" s="330"/>
      <c r="D91" s="325"/>
      <c r="E91" s="318" t="s">
        <v>19</v>
      </c>
      <c r="F91" s="318" t="s">
        <v>16</v>
      </c>
      <c r="G91" s="318" t="s">
        <v>20</v>
      </c>
      <c r="H91" s="55" t="s">
        <v>16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1.25">
      <c r="A92" s="317"/>
      <c r="B92" s="326"/>
      <c r="C92" s="331"/>
      <c r="D92" s="327"/>
      <c r="E92" s="319"/>
      <c r="F92" s="319"/>
      <c r="G92" s="319"/>
      <c r="H92" s="57" t="s">
        <v>21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1.25">
      <c r="A93" s="49"/>
      <c r="B93" s="114"/>
      <c r="C93" s="38"/>
      <c r="D93" s="67"/>
      <c r="E93" s="20"/>
      <c r="F93" s="115"/>
      <c r="G93" s="116"/>
      <c r="H93" s="6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1.25">
      <c r="A94" s="69"/>
      <c r="B94" s="70"/>
      <c r="C94" s="40"/>
      <c r="D94" s="43"/>
      <c r="E94" s="71"/>
      <c r="F94" s="72"/>
      <c r="G94" s="73"/>
      <c r="H94" s="5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1.25">
      <c r="A95" s="69"/>
      <c r="B95" s="50"/>
      <c r="C95" s="40"/>
      <c r="D95" s="40"/>
      <c r="E95" s="71"/>
      <c r="F95" s="47"/>
      <c r="G95" s="73"/>
      <c r="H95" s="9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1.25">
      <c r="A96" s="42"/>
      <c r="B96" s="40"/>
      <c r="C96" s="40"/>
      <c r="D96" s="40"/>
      <c r="E96" s="117"/>
      <c r="F96" s="40"/>
      <c r="G96" s="118"/>
      <c r="H96" s="9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1.25">
      <c r="A97" s="69"/>
      <c r="B97" s="40"/>
      <c r="C97" s="40"/>
      <c r="D97" s="40"/>
      <c r="E97" s="117"/>
      <c r="F97" s="47"/>
      <c r="G97" s="118"/>
      <c r="H97" s="9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1.25">
      <c r="A98" s="69"/>
      <c r="B98" s="40"/>
      <c r="C98" s="40"/>
      <c r="D98" s="40"/>
      <c r="E98" s="117"/>
      <c r="F98" s="47"/>
      <c r="G98" s="118"/>
      <c r="H98" s="9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1.25">
      <c r="A99" s="74"/>
      <c r="B99" s="48"/>
      <c r="C99" s="48"/>
      <c r="D99" s="48"/>
      <c r="E99" s="27"/>
      <c r="F99" s="119"/>
      <c r="G99" s="77"/>
      <c r="H99" s="12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1.25">
      <c r="A100" s="79"/>
      <c r="B100" s="40"/>
      <c r="C100" s="40"/>
      <c r="D100" s="40"/>
      <c r="E100" s="80"/>
      <c r="F100" s="328" t="s">
        <v>53</v>
      </c>
      <c r="G100" s="40"/>
      <c r="H100" s="329">
        <f>SUM(H93:H98)</f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2.75" customHeight="1">
      <c r="A101" s="39"/>
      <c r="B101" s="40"/>
      <c r="C101" s="40"/>
      <c r="D101" s="40"/>
      <c r="E101" s="40"/>
      <c r="F101" s="291"/>
      <c r="G101" s="40"/>
      <c r="H101" s="30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2.75" customHeight="1">
      <c r="A102" s="316" t="s">
        <v>30</v>
      </c>
      <c r="B102" s="318" t="s">
        <v>22</v>
      </c>
      <c r="C102" s="81" t="s">
        <v>1</v>
      </c>
      <c r="D102" s="82" t="s">
        <v>1</v>
      </c>
      <c r="E102" s="83" t="s">
        <v>1</v>
      </c>
      <c r="F102" s="318" t="s">
        <v>16</v>
      </c>
      <c r="G102" s="318" t="s">
        <v>20</v>
      </c>
      <c r="H102" s="55" t="s">
        <v>6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1.25">
      <c r="A103" s="317"/>
      <c r="B103" s="319"/>
      <c r="C103" s="52" t="s">
        <v>24</v>
      </c>
      <c r="D103" s="52" t="s">
        <v>23</v>
      </c>
      <c r="E103" s="52" t="s">
        <v>25</v>
      </c>
      <c r="F103" s="319"/>
      <c r="G103" s="319"/>
      <c r="H103" s="64" t="s">
        <v>21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1.25" customHeight="1">
      <c r="A104" s="84">
        <v>1028</v>
      </c>
      <c r="B104" s="85" t="s">
        <v>74</v>
      </c>
      <c r="C104" s="7">
        <v>18</v>
      </c>
      <c r="D104" s="7">
        <f>0.15+3.08</f>
        <v>3.23</v>
      </c>
      <c r="E104" s="7">
        <f>SUM(C104+D104)</f>
        <v>21.23</v>
      </c>
      <c r="F104" s="254">
        <f>0.502*C104+0.523*D104+2.095</f>
        <v>12.82029</v>
      </c>
      <c r="G104" s="86">
        <v>0.06</v>
      </c>
      <c r="H104" s="87">
        <f>TRUNC(G104*F104,2)</f>
        <v>0.76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1.25">
      <c r="A105" s="37"/>
      <c r="B105" s="38"/>
      <c r="C105" s="38"/>
      <c r="D105" s="38"/>
      <c r="E105" s="38"/>
      <c r="F105" s="290" t="s">
        <v>54</v>
      </c>
      <c r="G105" s="38"/>
      <c r="H105" s="302">
        <f>SUM(H104:H104)</f>
        <v>0.76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2.75" customHeight="1">
      <c r="A106" s="79"/>
      <c r="B106" s="40"/>
      <c r="C106" s="40"/>
      <c r="D106" s="40"/>
      <c r="E106" s="40"/>
      <c r="F106" s="291"/>
      <c r="G106" s="40"/>
      <c r="H106" s="30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2.75" customHeight="1">
      <c r="A107" s="37"/>
      <c r="B107" s="38"/>
      <c r="C107" s="38"/>
      <c r="D107" s="38"/>
      <c r="E107" s="296" t="s">
        <v>55</v>
      </c>
      <c r="F107" s="296"/>
      <c r="G107" s="296"/>
      <c r="H107" s="304">
        <f>TRUNC(H82+H89+H100+H105,2)</f>
        <v>69.94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12.75" customHeight="1">
      <c r="A108" s="79"/>
      <c r="B108" s="40"/>
      <c r="C108" s="40"/>
      <c r="D108" s="40"/>
      <c r="E108" s="297"/>
      <c r="F108" s="297"/>
      <c r="G108" s="297"/>
      <c r="H108" s="30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12.75" customHeight="1">
      <c r="A109" s="37"/>
      <c r="B109" s="38"/>
      <c r="C109" s="38"/>
      <c r="D109" s="38"/>
      <c r="E109" s="296" t="s">
        <v>113</v>
      </c>
      <c r="F109" s="296"/>
      <c r="G109" s="296"/>
      <c r="H109" s="306">
        <f>TRUNC(H107*0.2605,2)</f>
        <v>18.21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12.75" customHeight="1">
      <c r="A110" s="79"/>
      <c r="B110" s="40"/>
      <c r="C110" s="40"/>
      <c r="D110" s="40"/>
      <c r="E110" s="297"/>
      <c r="F110" s="297"/>
      <c r="G110" s="297"/>
      <c r="H110" s="307">
        <f>TRUNC(H108*0.35,2)</f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12.75" customHeight="1">
      <c r="A111" s="292"/>
      <c r="B111" s="293"/>
      <c r="C111" s="293"/>
      <c r="D111" s="38"/>
      <c r="E111" s="296" t="s">
        <v>27</v>
      </c>
      <c r="F111" s="296"/>
      <c r="G111" s="296"/>
      <c r="H111" s="298">
        <f>H109+H107</f>
        <v>88.15</v>
      </c>
      <c r="I111" s="8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2.75" customHeight="1">
      <c r="A112" s="294"/>
      <c r="B112" s="295"/>
      <c r="C112" s="295"/>
      <c r="D112" s="48"/>
      <c r="E112" s="297"/>
      <c r="F112" s="297"/>
      <c r="G112" s="297"/>
      <c r="H112" s="29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2.75" customHeight="1">
      <c r="A113" s="300" t="s">
        <v>28</v>
      </c>
      <c r="B113" s="301"/>
      <c r="C113" s="89"/>
      <c r="D113" s="38"/>
      <c r="E113" s="38"/>
      <c r="F113" s="38"/>
      <c r="G113" s="38"/>
      <c r="H113" s="9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11.25">
      <c r="A114" s="169" t="s">
        <v>114</v>
      </c>
      <c r="B114" s="91"/>
      <c r="C114" s="40"/>
      <c r="D114" s="92"/>
      <c r="E114" s="40"/>
      <c r="F114" s="40"/>
      <c r="G114" s="40"/>
      <c r="H114" s="9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1.25">
      <c r="A115" s="79"/>
      <c r="B115" s="91"/>
      <c r="C115" s="40"/>
      <c r="D115" s="92"/>
      <c r="E115" s="40"/>
      <c r="F115" s="40"/>
      <c r="G115" s="40"/>
      <c r="H115" s="9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1.25">
      <c r="A116" s="79"/>
      <c r="B116" s="91"/>
      <c r="C116" s="40"/>
      <c r="D116" s="92"/>
      <c r="E116" s="40"/>
      <c r="F116" s="40"/>
      <c r="G116" s="40"/>
      <c r="H116" s="9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1.25">
      <c r="A117" s="79"/>
      <c r="B117" s="91"/>
      <c r="C117" s="40"/>
      <c r="D117" s="92"/>
      <c r="E117" s="40"/>
      <c r="F117" s="40"/>
      <c r="G117" s="40"/>
      <c r="H117" s="9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8" s="4" customFormat="1" ht="10.5" customHeight="1">
      <c r="A118" s="94" t="s">
        <v>99</v>
      </c>
      <c r="B118" s="95"/>
      <c r="C118" s="96"/>
      <c r="D118" s="273" t="s">
        <v>102</v>
      </c>
      <c r="E118" s="274"/>
      <c r="F118" s="274"/>
      <c r="G118" s="274"/>
      <c r="H118" s="275"/>
    </row>
    <row r="119" spans="1:8" s="4" customFormat="1" ht="10.5" customHeight="1">
      <c r="A119" s="97" t="s">
        <v>100</v>
      </c>
      <c r="B119" s="98"/>
      <c r="C119" s="99"/>
      <c r="D119" s="276"/>
      <c r="E119" s="277"/>
      <c r="F119" s="277"/>
      <c r="G119" s="277"/>
      <c r="H119" s="278"/>
    </row>
    <row r="120" spans="1:8" s="4" customFormat="1" ht="10.5" customHeight="1">
      <c r="A120" s="279" t="s">
        <v>101</v>
      </c>
      <c r="B120" s="280"/>
      <c r="C120" s="281"/>
      <c r="D120" s="282" t="s">
        <v>35</v>
      </c>
      <c r="E120" s="283"/>
      <c r="F120" s="283"/>
      <c r="G120" s="283"/>
      <c r="H120" s="286" t="s">
        <v>36</v>
      </c>
    </row>
    <row r="121" spans="1:9" s="4" customFormat="1" ht="10.5" customHeight="1" thickBot="1">
      <c r="A121" s="215" t="s">
        <v>90</v>
      </c>
      <c r="B121" s="216"/>
      <c r="C121" s="217"/>
      <c r="D121" s="284"/>
      <c r="E121" s="285"/>
      <c r="F121" s="285"/>
      <c r="G121" s="285"/>
      <c r="H121" s="287"/>
      <c r="I121" s="218"/>
    </row>
    <row r="122" spans="1:40" ht="18" customHeight="1">
      <c r="A122" s="308" t="str">
        <f>J1</f>
        <v>DATA BASE: OUTUBRO/2014</v>
      </c>
      <c r="B122" s="309"/>
      <c r="C122" s="13" t="s">
        <v>0</v>
      </c>
      <c r="D122" s="310" t="s">
        <v>32</v>
      </c>
      <c r="E122" s="310"/>
      <c r="F122" s="310"/>
      <c r="G122" s="310"/>
      <c r="H122" s="312" t="s">
        <v>29</v>
      </c>
      <c r="I122" s="219"/>
      <c r="J122" s="100"/>
      <c r="K122" s="2"/>
      <c r="L122" s="2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18" customHeight="1">
      <c r="A123" s="314" t="s">
        <v>33</v>
      </c>
      <c r="B123" s="315"/>
      <c r="C123" s="17"/>
      <c r="D123" s="311"/>
      <c r="E123" s="311"/>
      <c r="F123" s="311"/>
      <c r="G123" s="311"/>
      <c r="H123" s="313"/>
      <c r="I123" s="5"/>
      <c r="J123" s="2"/>
      <c r="K123" s="2"/>
      <c r="L123" s="2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5" customHeight="1">
      <c r="A124" s="316" t="s">
        <v>30</v>
      </c>
      <c r="B124" s="318" t="s">
        <v>2</v>
      </c>
      <c r="C124" s="320" t="s">
        <v>3</v>
      </c>
      <c r="D124" s="21" t="s">
        <v>4</v>
      </c>
      <c r="E124" s="22"/>
      <c r="F124" s="23" t="s">
        <v>5</v>
      </c>
      <c r="G124" s="22"/>
      <c r="H124" s="24" t="s">
        <v>6</v>
      </c>
      <c r="I124" s="25"/>
      <c r="J124" s="31"/>
      <c r="K124" s="31"/>
      <c r="L124" s="101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11.25">
      <c r="A125" s="317"/>
      <c r="B125" s="319"/>
      <c r="C125" s="321"/>
      <c r="D125" s="28" t="s">
        <v>7</v>
      </c>
      <c r="E125" s="28" t="s">
        <v>8</v>
      </c>
      <c r="F125" s="28" t="s">
        <v>9</v>
      </c>
      <c r="G125" s="29" t="s">
        <v>10</v>
      </c>
      <c r="H125" s="30" t="s">
        <v>11</v>
      </c>
      <c r="I125" s="25"/>
      <c r="J125" s="31"/>
      <c r="K125" s="31"/>
      <c r="L125" s="31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1.25">
      <c r="A126" s="18"/>
      <c r="B126" s="33"/>
      <c r="C126" s="102"/>
      <c r="D126" s="103"/>
      <c r="E126" s="104"/>
      <c r="F126" s="105"/>
      <c r="G126" s="106"/>
      <c r="H126" s="107"/>
      <c r="I126" s="25"/>
      <c r="J126" s="31"/>
      <c r="K126" s="31"/>
      <c r="L126" s="31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11.25">
      <c r="A127" s="26"/>
      <c r="B127" s="108"/>
      <c r="C127" s="109"/>
      <c r="D127" s="110"/>
      <c r="E127" s="104"/>
      <c r="F127" s="110"/>
      <c r="G127" s="104"/>
      <c r="H127" s="111"/>
      <c r="I127" s="25"/>
      <c r="J127" s="31"/>
      <c r="K127" s="31"/>
      <c r="L127" s="31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2.75" customHeight="1">
      <c r="A128" s="37"/>
      <c r="B128" s="38"/>
      <c r="C128" s="38"/>
      <c r="D128" s="38"/>
      <c r="E128" s="38"/>
      <c r="F128" s="290" t="s">
        <v>12</v>
      </c>
      <c r="G128" s="38"/>
      <c r="H128" s="288">
        <f>SUM(H126:H126)</f>
        <v>0</v>
      </c>
      <c r="I128" s="4"/>
      <c r="J128" s="2"/>
      <c r="K128" s="2"/>
      <c r="L128" s="2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2.75" customHeight="1">
      <c r="A129" s="39"/>
      <c r="B129" s="40"/>
      <c r="C129" s="40"/>
      <c r="D129" s="40"/>
      <c r="E129" s="40"/>
      <c r="F129" s="291"/>
      <c r="G129" s="40"/>
      <c r="H129" s="289"/>
      <c r="I129" s="4"/>
      <c r="J129" s="2"/>
      <c r="K129" s="2"/>
      <c r="L129" s="2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1.25">
      <c r="A130" s="316" t="s">
        <v>30</v>
      </c>
      <c r="B130" s="324" t="s">
        <v>13</v>
      </c>
      <c r="C130" s="325"/>
      <c r="D130" s="318" t="s">
        <v>14</v>
      </c>
      <c r="E130" s="318" t="s">
        <v>3</v>
      </c>
      <c r="F130" s="324" t="s">
        <v>15</v>
      </c>
      <c r="G130" s="325"/>
      <c r="H130" s="24" t="s">
        <v>16</v>
      </c>
      <c r="I130" s="4"/>
      <c r="J130" s="2"/>
      <c r="K130" s="2"/>
      <c r="L130" s="2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1.25">
      <c r="A131" s="317"/>
      <c r="B131" s="326"/>
      <c r="C131" s="327"/>
      <c r="D131" s="319"/>
      <c r="E131" s="319"/>
      <c r="F131" s="326"/>
      <c r="G131" s="327"/>
      <c r="H131" s="30" t="s">
        <v>11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1.25">
      <c r="A132" s="42"/>
      <c r="B132" s="40"/>
      <c r="C132" s="43"/>
      <c r="D132" s="43"/>
      <c r="E132" s="44"/>
      <c r="F132" s="40"/>
      <c r="G132" s="45"/>
      <c r="H132" s="4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1.25">
      <c r="A133" s="42"/>
      <c r="B133" s="40"/>
      <c r="C133" s="43"/>
      <c r="D133" s="43"/>
      <c r="E133" s="44"/>
      <c r="F133" s="47"/>
      <c r="G133" s="45"/>
      <c r="H133" s="4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11.25">
      <c r="A134" s="42"/>
      <c r="B134" s="40"/>
      <c r="C134" s="43"/>
      <c r="D134" s="43"/>
      <c r="E134" s="44"/>
      <c r="F134" s="47"/>
      <c r="G134" s="45"/>
      <c r="H134" s="4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1.25">
      <c r="A135" s="37"/>
      <c r="B135" s="38"/>
      <c r="C135" s="38"/>
      <c r="D135" s="38"/>
      <c r="E135" s="38"/>
      <c r="F135" s="290" t="s">
        <v>17</v>
      </c>
      <c r="G135" s="38"/>
      <c r="H135" s="28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2.75" customHeight="1">
      <c r="A136" s="39"/>
      <c r="B136" s="48"/>
      <c r="C136" s="48"/>
      <c r="D136" s="48"/>
      <c r="E136" s="48"/>
      <c r="F136" s="291"/>
      <c r="G136" s="48"/>
      <c r="H136" s="289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2.75" customHeight="1">
      <c r="A137" s="316" t="s">
        <v>30</v>
      </c>
      <c r="B137" s="324" t="s">
        <v>42</v>
      </c>
      <c r="C137" s="325"/>
      <c r="D137" s="318" t="s">
        <v>43</v>
      </c>
      <c r="E137" s="318" t="s">
        <v>44</v>
      </c>
      <c r="F137" s="318" t="s">
        <v>45</v>
      </c>
      <c r="G137" s="318" t="s">
        <v>46</v>
      </c>
      <c r="H137" s="336" t="s">
        <v>16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1.25">
      <c r="A138" s="317"/>
      <c r="B138" s="326"/>
      <c r="C138" s="327"/>
      <c r="D138" s="319"/>
      <c r="E138" s="319"/>
      <c r="F138" s="319"/>
      <c r="G138" s="319"/>
      <c r="H138" s="33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1.25">
      <c r="A139" s="49">
        <v>2000</v>
      </c>
      <c r="B139" s="50" t="s">
        <v>38</v>
      </c>
      <c r="C139" s="40"/>
      <c r="D139" s="51">
        <v>5</v>
      </c>
      <c r="E139" s="52" t="s">
        <v>57</v>
      </c>
      <c r="F139" s="45"/>
      <c r="G139" s="53"/>
      <c r="H139" s="5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1.25">
      <c r="A140" s="37"/>
      <c r="B140" s="38"/>
      <c r="C140" s="38"/>
      <c r="D140" s="38"/>
      <c r="E140" s="38"/>
      <c r="F140" s="290" t="s">
        <v>47</v>
      </c>
      <c r="G140" s="38"/>
      <c r="H140" s="28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2.75" customHeight="1">
      <c r="A141" s="39"/>
      <c r="B141" s="48"/>
      <c r="C141" s="48"/>
      <c r="D141" s="48"/>
      <c r="E141" s="48"/>
      <c r="F141" s="291"/>
      <c r="G141" s="48"/>
      <c r="H141" s="289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2.75" customHeight="1">
      <c r="A142" s="292" t="s">
        <v>48</v>
      </c>
      <c r="B142" s="293"/>
      <c r="C142" s="332"/>
      <c r="D142" s="290" t="s">
        <v>49</v>
      </c>
      <c r="E142" s="290"/>
      <c r="F142" s="290"/>
      <c r="G142" s="40"/>
      <c r="H142" s="33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2.75" customHeight="1">
      <c r="A143" s="294"/>
      <c r="B143" s="295"/>
      <c r="C143" s="333"/>
      <c r="D143" s="291"/>
      <c r="E143" s="291"/>
      <c r="F143" s="291"/>
      <c r="G143" s="48"/>
      <c r="H143" s="33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2.75" customHeight="1">
      <c r="A144" s="292" t="s">
        <v>50</v>
      </c>
      <c r="B144" s="293"/>
      <c r="C144" s="293"/>
      <c r="D144" s="293"/>
      <c r="E144" s="293"/>
      <c r="F144" s="293"/>
      <c r="G144" s="40"/>
      <c r="H144" s="368">
        <v>190.02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2.75" customHeight="1">
      <c r="A145" s="294"/>
      <c r="B145" s="295"/>
      <c r="C145" s="295"/>
      <c r="D145" s="295"/>
      <c r="E145" s="295"/>
      <c r="F145" s="295"/>
      <c r="G145" s="40"/>
      <c r="H145" s="369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2.75" customHeight="1">
      <c r="A146" s="316" t="s">
        <v>30</v>
      </c>
      <c r="B146" s="324" t="s">
        <v>18</v>
      </c>
      <c r="C146" s="330"/>
      <c r="D146" s="325"/>
      <c r="E146" s="318" t="s">
        <v>19</v>
      </c>
      <c r="F146" s="318" t="s">
        <v>16</v>
      </c>
      <c r="G146" s="318" t="s">
        <v>20</v>
      </c>
      <c r="H146" s="55" t="s">
        <v>16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1.25">
      <c r="A147" s="317"/>
      <c r="B147" s="326"/>
      <c r="C147" s="331"/>
      <c r="D147" s="327"/>
      <c r="E147" s="319"/>
      <c r="F147" s="319"/>
      <c r="G147" s="319"/>
      <c r="H147" s="57" t="s">
        <v>21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1.25">
      <c r="A148" s="112"/>
      <c r="B148" s="50"/>
      <c r="C148" s="40"/>
      <c r="D148" s="43"/>
      <c r="E148" s="52"/>
      <c r="F148" s="45"/>
      <c r="G148" s="53"/>
      <c r="H148" s="5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1.25">
      <c r="A149" s="58"/>
      <c r="B149" s="113"/>
      <c r="C149" s="60"/>
      <c r="D149" s="61"/>
      <c r="E149" s="52"/>
      <c r="F149" s="45"/>
      <c r="G149" s="53"/>
      <c r="H149" s="5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1.25">
      <c r="A150" s="58"/>
      <c r="B150" s="75"/>
      <c r="C150" s="56"/>
      <c r="D150" s="41"/>
      <c r="E150" s="61"/>
      <c r="F150" s="62"/>
      <c r="G150" s="63"/>
      <c r="H150" s="6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1.25">
      <c r="A151" s="37"/>
      <c r="B151" s="40"/>
      <c r="C151" s="40"/>
      <c r="D151" s="40"/>
      <c r="E151" s="38"/>
      <c r="F151" s="290" t="s">
        <v>26</v>
      </c>
      <c r="G151" s="38"/>
      <c r="H151" s="302">
        <f>SUM(H148:H150)</f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12.75" customHeight="1">
      <c r="A152" s="39"/>
      <c r="B152" s="40"/>
      <c r="C152" s="40"/>
      <c r="D152" s="40"/>
      <c r="E152" s="40"/>
      <c r="F152" s="291"/>
      <c r="G152" s="40"/>
      <c r="H152" s="30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2.75" customHeight="1">
      <c r="A153" s="316" t="s">
        <v>30</v>
      </c>
      <c r="B153" s="324" t="s">
        <v>51</v>
      </c>
      <c r="C153" s="330"/>
      <c r="D153" s="325"/>
      <c r="E153" s="318" t="s">
        <v>19</v>
      </c>
      <c r="F153" s="318" t="s">
        <v>16</v>
      </c>
      <c r="G153" s="318" t="s">
        <v>20</v>
      </c>
      <c r="H153" s="55" t="s">
        <v>16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1.25">
      <c r="A154" s="317"/>
      <c r="B154" s="326"/>
      <c r="C154" s="331"/>
      <c r="D154" s="327"/>
      <c r="E154" s="319"/>
      <c r="F154" s="319"/>
      <c r="G154" s="319"/>
      <c r="H154" s="57" t="s">
        <v>21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1.25">
      <c r="A155" s="49"/>
      <c r="B155" s="114"/>
      <c r="C155" s="38"/>
      <c r="D155" s="67"/>
      <c r="E155" s="20"/>
      <c r="F155" s="115"/>
      <c r="G155" s="116"/>
      <c r="H155" s="6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1.25">
      <c r="A156" s="69"/>
      <c r="B156" s="70"/>
      <c r="C156" s="40"/>
      <c r="D156" s="43"/>
      <c r="E156" s="71"/>
      <c r="F156" s="72"/>
      <c r="G156" s="73"/>
      <c r="H156" s="5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1.25">
      <c r="A157" s="69"/>
      <c r="B157" s="50"/>
      <c r="C157" s="40"/>
      <c r="D157" s="40"/>
      <c r="E157" s="71"/>
      <c r="F157" s="47"/>
      <c r="G157" s="73"/>
      <c r="H157" s="9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1.25">
      <c r="A158" s="42"/>
      <c r="B158" s="40"/>
      <c r="C158" s="40"/>
      <c r="D158" s="40"/>
      <c r="E158" s="117"/>
      <c r="F158" s="40"/>
      <c r="G158" s="118"/>
      <c r="H158" s="9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1.25">
      <c r="A159" s="69"/>
      <c r="B159" s="40"/>
      <c r="C159" s="40"/>
      <c r="D159" s="40"/>
      <c r="E159" s="117"/>
      <c r="F159" s="47"/>
      <c r="G159" s="118"/>
      <c r="H159" s="9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1.25">
      <c r="A160" s="69"/>
      <c r="B160" s="40"/>
      <c r="C160" s="40"/>
      <c r="D160" s="40"/>
      <c r="E160" s="117"/>
      <c r="F160" s="47"/>
      <c r="G160" s="118"/>
      <c r="H160" s="9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1.25">
      <c r="A161" s="74"/>
      <c r="B161" s="48"/>
      <c r="C161" s="48"/>
      <c r="D161" s="48"/>
      <c r="E161" s="27"/>
      <c r="F161" s="119"/>
      <c r="G161" s="77"/>
      <c r="H161" s="12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1.25">
      <c r="A162" s="79"/>
      <c r="B162" s="40"/>
      <c r="C162" s="40"/>
      <c r="D162" s="40"/>
      <c r="E162" s="80"/>
      <c r="F162" s="328" t="s">
        <v>53</v>
      </c>
      <c r="G162" s="40"/>
      <c r="H162" s="329">
        <f>SUM(H155:H160)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2.75" customHeight="1">
      <c r="A163" s="39"/>
      <c r="B163" s="40"/>
      <c r="C163" s="40"/>
      <c r="D163" s="40"/>
      <c r="E163" s="40"/>
      <c r="F163" s="291"/>
      <c r="G163" s="40"/>
      <c r="H163" s="30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2.75" customHeight="1">
      <c r="A164" s="316" t="s">
        <v>30</v>
      </c>
      <c r="B164" s="318" t="s">
        <v>22</v>
      </c>
      <c r="C164" s="81" t="s">
        <v>1</v>
      </c>
      <c r="D164" s="82" t="s">
        <v>1</v>
      </c>
      <c r="E164" s="83" t="s">
        <v>1</v>
      </c>
      <c r="F164" s="318" t="s">
        <v>16</v>
      </c>
      <c r="G164" s="318" t="s">
        <v>20</v>
      </c>
      <c r="H164" s="55" t="s">
        <v>6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1.25">
      <c r="A165" s="317"/>
      <c r="B165" s="319"/>
      <c r="C165" s="52" t="s">
        <v>24</v>
      </c>
      <c r="D165" s="52" t="s">
        <v>23</v>
      </c>
      <c r="E165" s="52" t="s">
        <v>25</v>
      </c>
      <c r="F165" s="319"/>
      <c r="G165" s="319"/>
      <c r="H165" s="64" t="s">
        <v>21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1.25" customHeight="1">
      <c r="A166" s="84">
        <v>1091</v>
      </c>
      <c r="B166" s="85" t="s">
        <v>75</v>
      </c>
      <c r="C166" s="7">
        <v>407.9</v>
      </c>
      <c r="D166" s="7">
        <f>0.15+3.08</f>
        <v>3.23</v>
      </c>
      <c r="E166" s="7">
        <f>ROUNDUP(SUM(C166+D166),2)</f>
        <v>411.13</v>
      </c>
      <c r="F166" s="254">
        <f>0.464*C166+0.483*D166</f>
        <v>190.82569</v>
      </c>
      <c r="G166" s="86">
        <v>0.0125</v>
      </c>
      <c r="H166" s="87">
        <f>TRUNC(G166*F166,2)</f>
        <v>2.38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1.25" customHeight="1">
      <c r="A167" s="121"/>
      <c r="B167" s="122" t="s">
        <v>76</v>
      </c>
      <c r="C167" s="123"/>
      <c r="D167" s="123"/>
      <c r="E167" s="123"/>
      <c r="F167" s="123"/>
      <c r="G167" s="124"/>
      <c r="H167" s="12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1.25">
      <c r="A168" s="37"/>
      <c r="B168" s="38"/>
      <c r="C168" s="38"/>
      <c r="D168" s="38"/>
      <c r="E168" s="38"/>
      <c r="F168" s="290" t="s">
        <v>54</v>
      </c>
      <c r="G168" s="38"/>
      <c r="H168" s="302">
        <f>SUM(H166:H166)</f>
        <v>2.38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2.75" customHeight="1">
      <c r="A169" s="79"/>
      <c r="B169" s="40"/>
      <c r="C169" s="40"/>
      <c r="D169" s="40"/>
      <c r="E169" s="40"/>
      <c r="F169" s="291"/>
      <c r="G169" s="40"/>
      <c r="H169" s="30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2.75" customHeight="1">
      <c r="A170" s="37"/>
      <c r="B170" s="38"/>
      <c r="C170" s="38"/>
      <c r="D170" s="38"/>
      <c r="E170" s="296" t="s">
        <v>55</v>
      </c>
      <c r="F170" s="296"/>
      <c r="G170" s="296"/>
      <c r="H170" s="304">
        <f>TRUNC(H144+H151+H162+H168,2)</f>
        <v>192.4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2.75" customHeight="1">
      <c r="A171" s="79"/>
      <c r="B171" s="40"/>
      <c r="C171" s="40"/>
      <c r="D171" s="40"/>
      <c r="E171" s="297"/>
      <c r="F171" s="297"/>
      <c r="G171" s="297"/>
      <c r="H171" s="30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2.75" customHeight="1">
      <c r="A172" s="37"/>
      <c r="B172" s="38"/>
      <c r="C172" s="38"/>
      <c r="D172" s="38"/>
      <c r="E172" s="296" t="s">
        <v>113</v>
      </c>
      <c r="F172" s="296"/>
      <c r="G172" s="296"/>
      <c r="H172" s="306">
        <f>TRUNC(H170*0.2605,2)</f>
        <v>50.12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2.75" customHeight="1">
      <c r="A173" s="79"/>
      <c r="B173" s="40"/>
      <c r="C173" s="40"/>
      <c r="D173" s="40"/>
      <c r="E173" s="297"/>
      <c r="F173" s="297"/>
      <c r="G173" s="297"/>
      <c r="H173" s="307">
        <f>TRUNC(H171*0.35,2)</f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2.75" customHeight="1">
      <c r="A174" s="292"/>
      <c r="B174" s="293"/>
      <c r="C174" s="293"/>
      <c r="D174" s="38"/>
      <c r="E174" s="296" t="s">
        <v>27</v>
      </c>
      <c r="F174" s="296"/>
      <c r="G174" s="296"/>
      <c r="H174" s="298">
        <f>H172+H170</f>
        <v>242.52</v>
      </c>
      <c r="I174" s="8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2.75" customHeight="1">
      <c r="A175" s="294"/>
      <c r="B175" s="295"/>
      <c r="C175" s="295"/>
      <c r="D175" s="48"/>
      <c r="E175" s="297"/>
      <c r="F175" s="297"/>
      <c r="G175" s="297"/>
      <c r="H175" s="299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2.75" customHeight="1">
      <c r="A176" s="300" t="s">
        <v>28</v>
      </c>
      <c r="B176" s="301"/>
      <c r="C176" s="89"/>
      <c r="D176" s="38"/>
      <c r="E176" s="38"/>
      <c r="F176" s="38"/>
      <c r="G176" s="38"/>
      <c r="H176" s="9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1.25">
      <c r="A177" s="169" t="s">
        <v>115</v>
      </c>
      <c r="B177" s="91"/>
      <c r="C177" s="40"/>
      <c r="D177" s="92"/>
      <c r="E177" s="40"/>
      <c r="F177" s="40"/>
      <c r="G177" s="40"/>
      <c r="H177" s="9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1.25">
      <c r="A178" s="79"/>
      <c r="B178" s="91"/>
      <c r="C178" s="40"/>
      <c r="D178" s="92"/>
      <c r="E178" s="40"/>
      <c r="F178" s="40"/>
      <c r="G178" s="40"/>
      <c r="H178" s="9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11.25">
      <c r="A179" s="79"/>
      <c r="B179" s="91"/>
      <c r="C179" s="40"/>
      <c r="D179" s="92"/>
      <c r="E179" s="40"/>
      <c r="F179" s="40"/>
      <c r="G179" s="40"/>
      <c r="H179" s="9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1.25">
      <c r="A180" s="79"/>
      <c r="B180" s="91"/>
      <c r="C180" s="40"/>
      <c r="D180" s="92"/>
      <c r="E180" s="40"/>
      <c r="F180" s="40"/>
      <c r="G180" s="40"/>
      <c r="H180" s="9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8" s="4" customFormat="1" ht="10.5" customHeight="1">
      <c r="A181" s="94" t="s">
        <v>99</v>
      </c>
      <c r="B181" s="95"/>
      <c r="C181" s="96"/>
      <c r="D181" s="273" t="s">
        <v>102</v>
      </c>
      <c r="E181" s="274"/>
      <c r="F181" s="274"/>
      <c r="G181" s="274"/>
      <c r="H181" s="275"/>
    </row>
    <row r="182" spans="1:8" s="4" customFormat="1" ht="10.5" customHeight="1">
      <c r="A182" s="97" t="s">
        <v>100</v>
      </c>
      <c r="B182" s="98"/>
      <c r="C182" s="99"/>
      <c r="D182" s="276"/>
      <c r="E182" s="277"/>
      <c r="F182" s="277"/>
      <c r="G182" s="277"/>
      <c r="H182" s="278"/>
    </row>
    <row r="183" spans="1:8" s="4" customFormat="1" ht="10.5" customHeight="1">
      <c r="A183" s="279" t="s">
        <v>101</v>
      </c>
      <c r="B183" s="280"/>
      <c r="C183" s="281"/>
      <c r="D183" s="282" t="s">
        <v>35</v>
      </c>
      <c r="E183" s="283"/>
      <c r="F183" s="283"/>
      <c r="G183" s="283"/>
      <c r="H183" s="286" t="s">
        <v>36</v>
      </c>
    </row>
    <row r="184" spans="1:14" s="4" customFormat="1" ht="10.5" customHeight="1" thickBot="1">
      <c r="A184" s="215" t="s">
        <v>90</v>
      </c>
      <c r="B184" s="216"/>
      <c r="C184" s="217"/>
      <c r="D184" s="284"/>
      <c r="E184" s="285"/>
      <c r="F184" s="285"/>
      <c r="G184" s="285"/>
      <c r="H184" s="287"/>
      <c r="I184" s="218"/>
      <c r="J184" s="2"/>
      <c r="K184" s="2"/>
      <c r="L184" s="2"/>
      <c r="M184" s="2"/>
      <c r="N184" s="2"/>
    </row>
    <row r="185" spans="1:8" s="126" customFormat="1" ht="15" customHeight="1">
      <c r="A185" s="382" t="str">
        <f>J1</f>
        <v>DATA BASE: OUTUBRO/2014</v>
      </c>
      <c r="B185" s="383"/>
      <c r="C185" s="221" t="s">
        <v>0</v>
      </c>
      <c r="D185" s="384" t="s">
        <v>104</v>
      </c>
      <c r="E185" s="384"/>
      <c r="F185" s="384"/>
      <c r="G185" s="384"/>
      <c r="H185" s="340" t="s">
        <v>77</v>
      </c>
    </row>
    <row r="186" spans="1:8" s="126" customFormat="1" ht="15" customHeight="1">
      <c r="A186" s="342" t="s">
        <v>103</v>
      </c>
      <c r="B186" s="343"/>
      <c r="C186" s="127"/>
      <c r="D186" s="385"/>
      <c r="E186" s="385"/>
      <c r="F186" s="385"/>
      <c r="G186" s="385"/>
      <c r="H186" s="341"/>
    </row>
    <row r="187" spans="1:8" s="126" customFormat="1" ht="11.25">
      <c r="A187" s="344" t="s">
        <v>30</v>
      </c>
      <c r="B187" s="346" t="s">
        <v>2</v>
      </c>
      <c r="C187" s="348" t="s">
        <v>3</v>
      </c>
      <c r="D187" s="131" t="s">
        <v>4</v>
      </c>
      <c r="E187" s="132"/>
      <c r="F187" s="133" t="s">
        <v>5</v>
      </c>
      <c r="G187" s="132"/>
      <c r="H187" s="134" t="s">
        <v>6</v>
      </c>
    </row>
    <row r="188" spans="1:8" s="126" customFormat="1" ht="11.25">
      <c r="A188" s="345"/>
      <c r="B188" s="347"/>
      <c r="C188" s="349"/>
      <c r="D188" s="136" t="s">
        <v>7</v>
      </c>
      <c r="E188" s="136" t="s">
        <v>8</v>
      </c>
      <c r="F188" s="136" t="s">
        <v>9</v>
      </c>
      <c r="G188" s="137" t="s">
        <v>10</v>
      </c>
      <c r="H188" s="138" t="s">
        <v>11</v>
      </c>
    </row>
    <row r="189" spans="1:8" s="126" customFormat="1" ht="11.25">
      <c r="A189" s="139"/>
      <c r="B189" s="140"/>
      <c r="C189" s="141"/>
      <c r="D189" s="141"/>
      <c r="E189" s="141"/>
      <c r="F189" s="9"/>
      <c r="G189" s="9"/>
      <c r="H189" s="142"/>
    </row>
    <row r="190" spans="1:8" s="126" customFormat="1" ht="11.25">
      <c r="A190" s="139"/>
      <c r="B190" s="140"/>
      <c r="C190" s="141"/>
      <c r="D190" s="141"/>
      <c r="E190" s="141"/>
      <c r="F190" s="9"/>
      <c r="G190" s="9"/>
      <c r="H190" s="142"/>
    </row>
    <row r="191" spans="1:8" s="126" customFormat="1" ht="11.25" customHeight="1">
      <c r="A191" s="139"/>
      <c r="B191" s="140"/>
      <c r="C191" s="141"/>
      <c r="D191" s="141"/>
      <c r="E191" s="141"/>
      <c r="F191" s="9"/>
      <c r="G191" s="9"/>
      <c r="H191" s="142"/>
    </row>
    <row r="192" spans="1:8" s="126" customFormat="1" ht="11.25">
      <c r="A192" s="139"/>
      <c r="B192" s="140"/>
      <c r="C192" s="141"/>
      <c r="D192" s="141"/>
      <c r="E192" s="141"/>
      <c r="F192" s="9"/>
      <c r="G192" s="9"/>
      <c r="H192" s="142"/>
    </row>
    <row r="193" spans="1:8" s="126" customFormat="1" ht="11.25">
      <c r="A193" s="143"/>
      <c r="B193" s="144"/>
      <c r="C193" s="144"/>
      <c r="D193" s="144"/>
      <c r="E193" s="144"/>
      <c r="F193" s="350" t="s">
        <v>78</v>
      </c>
      <c r="G193" s="144"/>
      <c r="H193" s="352"/>
    </row>
    <row r="194" spans="1:8" s="126" customFormat="1" ht="11.25">
      <c r="A194" s="145"/>
      <c r="B194" s="146"/>
      <c r="C194" s="146"/>
      <c r="D194" s="146"/>
      <c r="E194" s="146"/>
      <c r="F194" s="351"/>
      <c r="G194" s="146"/>
      <c r="H194" s="353"/>
    </row>
    <row r="195" spans="1:8" s="126" customFormat="1" ht="11.25">
      <c r="A195" s="344" t="s">
        <v>30</v>
      </c>
      <c r="B195" s="354" t="s">
        <v>13</v>
      </c>
      <c r="C195" s="355"/>
      <c r="D195" s="346" t="s">
        <v>14</v>
      </c>
      <c r="E195" s="346" t="s">
        <v>3</v>
      </c>
      <c r="F195" s="354" t="s">
        <v>15</v>
      </c>
      <c r="G195" s="355"/>
      <c r="H195" s="134" t="s">
        <v>16</v>
      </c>
    </row>
    <row r="196" spans="1:8" s="126" customFormat="1" ht="11.25">
      <c r="A196" s="345"/>
      <c r="B196" s="356"/>
      <c r="C196" s="357"/>
      <c r="D196" s="347"/>
      <c r="E196" s="347"/>
      <c r="F196" s="356"/>
      <c r="G196" s="357"/>
      <c r="H196" s="138" t="s">
        <v>11</v>
      </c>
    </row>
    <row r="197" spans="1:8" s="126" customFormat="1" ht="11.25">
      <c r="A197" s="150"/>
      <c r="B197" s="146"/>
      <c r="C197" s="151"/>
      <c r="D197" s="151"/>
      <c r="E197" s="152"/>
      <c r="F197" s="153"/>
      <c r="G197" s="45"/>
      <c r="H197" s="154"/>
    </row>
    <row r="198" spans="1:8" s="126" customFormat="1" ht="11.25">
      <c r="A198" s="139"/>
      <c r="B198" s="146"/>
      <c r="C198" s="155"/>
      <c r="D198" s="155"/>
      <c r="E198" s="152"/>
      <c r="F198" s="146"/>
      <c r="G198" s="45"/>
      <c r="H198" s="154"/>
    </row>
    <row r="199" spans="1:8" s="126" customFormat="1" ht="11.25">
      <c r="A199" s="139"/>
      <c r="B199" s="146"/>
      <c r="C199" s="155"/>
      <c r="D199" s="155"/>
      <c r="E199" s="152"/>
      <c r="F199" s="146"/>
      <c r="G199" s="156"/>
      <c r="H199" s="154"/>
    </row>
    <row r="200" spans="1:8" s="126" customFormat="1" ht="11.25">
      <c r="A200" s="143"/>
      <c r="B200" s="144"/>
      <c r="C200" s="144"/>
      <c r="D200" s="144"/>
      <c r="E200" s="144"/>
      <c r="F200" s="350" t="s">
        <v>79</v>
      </c>
      <c r="G200" s="144"/>
      <c r="H200" s="366"/>
    </row>
    <row r="201" spans="1:8" s="126" customFormat="1" ht="11.25">
      <c r="A201" s="145"/>
      <c r="B201" s="157"/>
      <c r="C201" s="157"/>
      <c r="D201" s="157"/>
      <c r="E201" s="157"/>
      <c r="F201" s="351"/>
      <c r="G201" s="157"/>
      <c r="H201" s="367"/>
    </row>
    <row r="202" spans="1:8" s="126" customFormat="1" ht="11.25">
      <c r="A202" s="344" t="s">
        <v>30</v>
      </c>
      <c r="B202" s="354" t="s">
        <v>42</v>
      </c>
      <c r="C202" s="355"/>
      <c r="D202" s="318" t="s">
        <v>43</v>
      </c>
      <c r="E202" s="318" t="s">
        <v>44</v>
      </c>
      <c r="F202" s="318" t="s">
        <v>45</v>
      </c>
      <c r="G202" s="318" t="s">
        <v>46</v>
      </c>
      <c r="H202" s="336" t="s">
        <v>16</v>
      </c>
    </row>
    <row r="203" spans="1:8" s="126" customFormat="1" ht="11.25">
      <c r="A203" s="345"/>
      <c r="B203" s="356"/>
      <c r="C203" s="357"/>
      <c r="D203" s="319"/>
      <c r="E203" s="319"/>
      <c r="F203" s="319"/>
      <c r="G203" s="319"/>
      <c r="H203" s="337"/>
    </row>
    <row r="204" spans="1:8" s="126" customFormat="1" ht="11.25">
      <c r="A204" s="150"/>
      <c r="B204" s="386"/>
      <c r="C204" s="387"/>
      <c r="D204" s="8"/>
      <c r="E204" s="158"/>
      <c r="F204" s="8"/>
      <c r="G204" s="8"/>
      <c r="H204" s="159"/>
    </row>
    <row r="205" spans="1:8" s="126" customFormat="1" ht="11.25">
      <c r="A205" s="143"/>
      <c r="B205" s="144"/>
      <c r="C205" s="144"/>
      <c r="D205" s="144"/>
      <c r="E205" s="144"/>
      <c r="F205" s="350" t="s">
        <v>80</v>
      </c>
      <c r="G205" s="144"/>
      <c r="H205" s="366"/>
    </row>
    <row r="206" spans="1:8" s="126" customFormat="1" ht="11.25">
      <c r="A206" s="145"/>
      <c r="B206" s="157"/>
      <c r="C206" s="157"/>
      <c r="D206" s="157"/>
      <c r="E206" s="157"/>
      <c r="F206" s="351"/>
      <c r="G206" s="157"/>
      <c r="H206" s="367"/>
    </row>
    <row r="207" spans="1:8" s="126" customFormat="1" ht="11.25">
      <c r="A207" s="360" t="s">
        <v>81</v>
      </c>
      <c r="B207" s="361"/>
      <c r="C207" s="364"/>
      <c r="D207" s="350" t="s">
        <v>82</v>
      </c>
      <c r="E207" s="350"/>
      <c r="F207" s="350"/>
      <c r="G207" s="146"/>
      <c r="H207" s="366"/>
    </row>
    <row r="208" spans="1:8" s="126" customFormat="1" ht="11.25">
      <c r="A208" s="362"/>
      <c r="B208" s="363"/>
      <c r="C208" s="365"/>
      <c r="D208" s="351"/>
      <c r="E208" s="351"/>
      <c r="F208" s="351"/>
      <c r="G208" s="157"/>
      <c r="H208" s="367"/>
    </row>
    <row r="209" spans="1:8" s="126" customFormat="1" ht="11.25">
      <c r="A209" s="360" t="s">
        <v>83</v>
      </c>
      <c r="B209" s="361"/>
      <c r="C209" s="361"/>
      <c r="D209" s="361"/>
      <c r="E209" s="361"/>
      <c r="F209" s="361"/>
      <c r="G209" s="146"/>
      <c r="H209" s="368">
        <v>15.59</v>
      </c>
    </row>
    <row r="210" spans="1:8" s="126" customFormat="1" ht="11.25">
      <c r="A210" s="362"/>
      <c r="B210" s="363"/>
      <c r="C210" s="363"/>
      <c r="D210" s="363"/>
      <c r="E210" s="363"/>
      <c r="F210" s="363"/>
      <c r="G210" s="146"/>
      <c r="H210" s="369"/>
    </row>
    <row r="211" spans="1:8" s="126" customFormat="1" ht="11.25">
      <c r="A211" s="388"/>
      <c r="B211" s="350"/>
      <c r="C211" s="160"/>
      <c r="D211" s="160"/>
      <c r="E211" s="350" t="s">
        <v>31</v>
      </c>
      <c r="F211" s="350"/>
      <c r="G211" s="144"/>
      <c r="H211" s="306"/>
    </row>
    <row r="212" spans="1:8" s="126" customFormat="1" ht="11.25">
      <c r="A212" s="389"/>
      <c r="B212" s="351"/>
      <c r="C212" s="160"/>
      <c r="D212" s="160"/>
      <c r="E212" s="351"/>
      <c r="F212" s="351"/>
      <c r="G212" s="157"/>
      <c r="H212" s="307"/>
    </row>
    <row r="213" spans="1:8" s="126" customFormat="1" ht="11.25">
      <c r="A213" s="344" t="s">
        <v>30</v>
      </c>
      <c r="B213" s="354" t="s">
        <v>18</v>
      </c>
      <c r="C213" s="370"/>
      <c r="D213" s="355"/>
      <c r="E213" s="346" t="s">
        <v>19</v>
      </c>
      <c r="F213" s="346" t="s">
        <v>16</v>
      </c>
      <c r="G213" s="346" t="s">
        <v>20</v>
      </c>
      <c r="H213" s="162" t="s">
        <v>16</v>
      </c>
    </row>
    <row r="214" spans="1:8" s="126" customFormat="1" ht="11.25">
      <c r="A214" s="345"/>
      <c r="B214" s="356"/>
      <c r="C214" s="371"/>
      <c r="D214" s="357"/>
      <c r="E214" s="347"/>
      <c r="F214" s="347"/>
      <c r="G214" s="347"/>
      <c r="H214" s="164" t="s">
        <v>21</v>
      </c>
    </row>
    <row r="215" spans="1:8" s="126" customFormat="1" ht="11.25">
      <c r="A215" s="139"/>
      <c r="B215" s="127"/>
      <c r="C215" s="146"/>
      <c r="D215" s="155"/>
      <c r="E215" s="165"/>
      <c r="F215" s="165"/>
      <c r="G215" s="166"/>
      <c r="H215" s="167"/>
    </row>
    <row r="216" spans="1:8" s="126" customFormat="1" ht="11.25">
      <c r="A216" s="139"/>
      <c r="B216" s="127"/>
      <c r="C216" s="146"/>
      <c r="D216" s="155"/>
      <c r="E216" s="165"/>
      <c r="F216" s="165"/>
      <c r="G216" s="166"/>
      <c r="H216" s="167"/>
    </row>
    <row r="217" spans="1:8" s="126" customFormat="1" ht="11.25">
      <c r="A217" s="168"/>
      <c r="B217" s="127"/>
      <c r="C217" s="146"/>
      <c r="D217" s="155"/>
      <c r="E217" s="165"/>
      <c r="F217" s="165"/>
      <c r="G217" s="166"/>
      <c r="H217" s="167"/>
    </row>
    <row r="218" spans="1:8" s="126" customFormat="1" ht="11.25">
      <c r="A218" s="169"/>
      <c r="B218" s="170"/>
      <c r="C218" s="146"/>
      <c r="D218" s="155"/>
      <c r="E218" s="165"/>
      <c r="F218" s="165"/>
      <c r="G218" s="166"/>
      <c r="H218" s="167"/>
    </row>
    <row r="219" spans="1:8" s="126" customFormat="1" ht="11.25">
      <c r="A219" s="143"/>
      <c r="B219" s="144"/>
      <c r="C219" s="144"/>
      <c r="D219" s="144"/>
      <c r="E219" s="144"/>
      <c r="F219" s="350" t="s">
        <v>26</v>
      </c>
      <c r="G219" s="144"/>
      <c r="H219" s="368"/>
    </row>
    <row r="220" spans="1:8" s="126" customFormat="1" ht="11.25">
      <c r="A220" s="145"/>
      <c r="B220" s="146"/>
      <c r="C220" s="146"/>
      <c r="D220" s="146"/>
      <c r="E220" s="146"/>
      <c r="F220" s="351"/>
      <c r="G220" s="146"/>
      <c r="H220" s="369"/>
    </row>
    <row r="221" spans="1:8" s="126" customFormat="1" ht="11.25">
      <c r="A221" s="344" t="s">
        <v>30</v>
      </c>
      <c r="B221" s="354" t="s">
        <v>51</v>
      </c>
      <c r="C221" s="370"/>
      <c r="D221" s="355"/>
      <c r="E221" s="346" t="s">
        <v>19</v>
      </c>
      <c r="F221" s="346" t="s">
        <v>16</v>
      </c>
      <c r="G221" s="346" t="s">
        <v>20</v>
      </c>
      <c r="H221" s="162" t="s">
        <v>16</v>
      </c>
    </row>
    <row r="222" spans="1:8" s="126" customFormat="1" ht="11.25">
      <c r="A222" s="345"/>
      <c r="B222" s="356"/>
      <c r="C222" s="371"/>
      <c r="D222" s="357"/>
      <c r="E222" s="347"/>
      <c r="F222" s="347"/>
      <c r="G222" s="347"/>
      <c r="H222" s="164" t="s">
        <v>21</v>
      </c>
    </row>
    <row r="223" spans="1:8" s="126" customFormat="1" ht="11.25">
      <c r="A223" s="128"/>
      <c r="B223" s="171"/>
      <c r="C223" s="161"/>
      <c r="D223" s="148"/>
      <c r="E223" s="172"/>
      <c r="F223" s="9"/>
      <c r="G223" s="173"/>
      <c r="H223" s="167"/>
    </row>
    <row r="224" spans="1:8" s="126" customFormat="1" ht="11.25">
      <c r="A224" s="143"/>
      <c r="B224" s="144"/>
      <c r="C224" s="144"/>
      <c r="D224" s="144"/>
      <c r="E224" s="144"/>
      <c r="F224" s="350" t="s">
        <v>53</v>
      </c>
      <c r="G224" s="144"/>
      <c r="H224" s="368"/>
    </row>
    <row r="225" spans="1:8" s="126" customFormat="1" ht="11.25">
      <c r="A225" s="145"/>
      <c r="B225" s="146"/>
      <c r="C225" s="146"/>
      <c r="D225" s="146"/>
      <c r="E225" s="146"/>
      <c r="F225" s="351"/>
      <c r="G225" s="146"/>
      <c r="H225" s="369"/>
    </row>
    <row r="226" spans="1:8" s="126" customFormat="1" ht="11.25">
      <c r="A226" s="344" t="s">
        <v>30</v>
      </c>
      <c r="B226" s="346" t="s">
        <v>22</v>
      </c>
      <c r="C226" s="174" t="s">
        <v>1</v>
      </c>
      <c r="D226" s="174" t="s">
        <v>1</v>
      </c>
      <c r="E226" s="174" t="s">
        <v>1</v>
      </c>
      <c r="F226" s="346" t="s">
        <v>16</v>
      </c>
      <c r="G226" s="346" t="s">
        <v>20</v>
      </c>
      <c r="H226" s="175" t="s">
        <v>6</v>
      </c>
    </row>
    <row r="227" spans="1:8" s="126" customFormat="1" ht="11.25">
      <c r="A227" s="345"/>
      <c r="B227" s="347"/>
      <c r="C227" s="176" t="s">
        <v>24</v>
      </c>
      <c r="D227" s="176" t="s">
        <v>23</v>
      </c>
      <c r="E227" s="176" t="s">
        <v>25</v>
      </c>
      <c r="F227" s="347"/>
      <c r="G227" s="347"/>
      <c r="H227" s="177" t="s">
        <v>21</v>
      </c>
    </row>
    <row r="228" spans="1:8" s="126" customFormat="1" ht="11.25">
      <c r="A228" s="150">
        <v>1088</v>
      </c>
      <c r="B228" s="178" t="s">
        <v>86</v>
      </c>
      <c r="C228" s="8">
        <v>163</v>
      </c>
      <c r="D228" s="8">
        <f>0.15+3.08</f>
        <v>3.23</v>
      </c>
      <c r="E228" s="8">
        <f>TRUNC(C228+D228,2)</f>
        <v>166.23</v>
      </c>
      <c r="F228" s="8">
        <f>0.464*C228+0.483*D228</f>
        <v>77.19209000000001</v>
      </c>
      <c r="G228" s="179">
        <v>0.0001</v>
      </c>
      <c r="H228" s="180">
        <f>TRUNC(F228*G228,2)</f>
        <v>0</v>
      </c>
    </row>
    <row r="229" spans="1:8" s="126" customFormat="1" ht="11.25">
      <c r="A229" s="139">
        <v>1089</v>
      </c>
      <c r="B229" s="181" t="s">
        <v>87</v>
      </c>
      <c r="C229" s="9">
        <v>163</v>
      </c>
      <c r="D229" s="9">
        <f>0.15+3.08</f>
        <v>3.23</v>
      </c>
      <c r="E229" s="9">
        <f>TRUNC(C229+D229,2)</f>
        <v>166.23</v>
      </c>
      <c r="F229" s="9">
        <f>0.464*C229+0.483*D229</f>
        <v>77.19209000000001</v>
      </c>
      <c r="G229" s="173">
        <v>0.0008</v>
      </c>
      <c r="H229" s="167">
        <f>TRUNC(F229*G229,2)</f>
        <v>0.06</v>
      </c>
    </row>
    <row r="230" spans="1:8" s="126" customFormat="1" ht="11.25">
      <c r="A230" s="139"/>
      <c r="B230" s="11" t="s">
        <v>88</v>
      </c>
      <c r="C230" s="11"/>
      <c r="D230" s="11"/>
      <c r="E230" s="11"/>
      <c r="F230" s="11"/>
      <c r="G230" s="11"/>
      <c r="H230" s="182"/>
    </row>
    <row r="231" spans="1:8" s="126" customFormat="1" ht="11.25">
      <c r="A231" s="139">
        <v>1090</v>
      </c>
      <c r="B231" s="181" t="s">
        <v>89</v>
      </c>
      <c r="C231" s="9">
        <v>163</v>
      </c>
      <c r="D231" s="9">
        <f>0.15+3.08</f>
        <v>3.23</v>
      </c>
      <c r="E231" s="9">
        <f>TRUNC(C231+D231,2)</f>
        <v>166.23</v>
      </c>
      <c r="F231" s="9">
        <f>0.464*C231+0.483*D231</f>
        <v>77.19209000000001</v>
      </c>
      <c r="G231" s="173">
        <v>0.0004</v>
      </c>
      <c r="H231" s="167">
        <f>TRUNC(F231*G231,2)</f>
        <v>0.03</v>
      </c>
    </row>
    <row r="232" spans="1:8" s="126" customFormat="1" ht="11.25">
      <c r="A232" s="183"/>
      <c r="B232" s="12" t="s">
        <v>88</v>
      </c>
      <c r="C232" s="12"/>
      <c r="D232" s="12"/>
      <c r="E232" s="12"/>
      <c r="F232" s="12"/>
      <c r="G232" s="12"/>
      <c r="H232" s="184"/>
    </row>
    <row r="233" spans="1:8" s="126" customFormat="1" ht="11.25">
      <c r="A233" s="143"/>
      <c r="B233" s="144"/>
      <c r="C233" s="144"/>
      <c r="D233" s="144"/>
      <c r="E233" s="144"/>
      <c r="F233" s="350" t="s">
        <v>84</v>
      </c>
      <c r="G233" s="144"/>
      <c r="H233" s="368">
        <f>SUM(H228:H232)</f>
        <v>0.09</v>
      </c>
    </row>
    <row r="234" spans="1:8" s="126" customFormat="1" ht="11.25">
      <c r="A234" s="145"/>
      <c r="B234" s="146"/>
      <c r="C234" s="146"/>
      <c r="D234" s="146"/>
      <c r="E234" s="146"/>
      <c r="F234" s="351"/>
      <c r="G234" s="146"/>
      <c r="H234" s="369"/>
    </row>
    <row r="235" spans="1:8" s="126" customFormat="1" ht="11.25">
      <c r="A235" s="143"/>
      <c r="B235" s="144"/>
      <c r="C235" s="144"/>
      <c r="D235" s="144"/>
      <c r="E235" s="374" t="s">
        <v>85</v>
      </c>
      <c r="F235" s="374"/>
      <c r="G235" s="374"/>
      <c r="H235" s="368">
        <f>H209+H233</f>
        <v>15.68</v>
      </c>
    </row>
    <row r="236" spans="1:8" s="126" customFormat="1" ht="11.25">
      <c r="A236" s="145"/>
      <c r="B236" s="146"/>
      <c r="C236" s="146"/>
      <c r="D236" s="146"/>
      <c r="E236" s="375"/>
      <c r="F236" s="375"/>
      <c r="G236" s="375"/>
      <c r="H236" s="369"/>
    </row>
    <row r="237" spans="1:8" s="126" customFormat="1" ht="11.25">
      <c r="A237" s="169"/>
      <c r="B237" s="144"/>
      <c r="C237" s="144"/>
      <c r="D237" s="144"/>
      <c r="E237" s="374" t="s">
        <v>113</v>
      </c>
      <c r="F237" s="374"/>
      <c r="G237" s="374"/>
      <c r="H237" s="306">
        <f>TRUNC(H235*0.2605,2)</f>
        <v>4.08</v>
      </c>
    </row>
    <row r="238" spans="1:8" s="126" customFormat="1" ht="11.25">
      <c r="A238" s="169"/>
      <c r="B238" s="146"/>
      <c r="C238" s="146"/>
      <c r="D238" s="146"/>
      <c r="E238" s="375"/>
      <c r="F238" s="375"/>
      <c r="G238" s="375"/>
      <c r="H238" s="307">
        <f>TRUNC(H236*0.35,2)</f>
        <v>0</v>
      </c>
    </row>
    <row r="239" spans="1:8" s="126" customFormat="1" ht="11.25">
      <c r="A239" s="360"/>
      <c r="B239" s="361"/>
      <c r="C239" s="361"/>
      <c r="D239" s="144"/>
      <c r="E239" s="374" t="s">
        <v>27</v>
      </c>
      <c r="F239" s="374"/>
      <c r="G239" s="374"/>
      <c r="H239" s="378">
        <f>SUM(H235:H238)</f>
        <v>19.759999999999998</v>
      </c>
    </row>
    <row r="240" spans="1:8" s="126" customFormat="1" ht="11.25">
      <c r="A240" s="362"/>
      <c r="B240" s="363"/>
      <c r="C240" s="363"/>
      <c r="D240" s="157"/>
      <c r="E240" s="375"/>
      <c r="F240" s="375"/>
      <c r="G240" s="375"/>
      <c r="H240" s="379"/>
    </row>
    <row r="241" spans="1:8" s="126" customFormat="1" ht="11.25">
      <c r="A241" s="380" t="s">
        <v>28</v>
      </c>
      <c r="B241" s="381"/>
      <c r="C241" s="185"/>
      <c r="D241" s="144"/>
      <c r="E241" s="144"/>
      <c r="F241" s="144"/>
      <c r="G241" s="144"/>
      <c r="H241" s="186"/>
    </row>
    <row r="242" spans="1:8" s="126" customFormat="1" ht="11.25">
      <c r="A242" s="169" t="s">
        <v>116</v>
      </c>
      <c r="B242" s="187"/>
      <c r="C242" s="146"/>
      <c r="D242" s="188"/>
      <c r="E242" s="146"/>
      <c r="F242" s="146"/>
      <c r="G242" s="146"/>
      <c r="H242" s="189"/>
    </row>
    <row r="243" spans="1:8" s="126" customFormat="1" ht="11.25">
      <c r="A243" s="169" t="s">
        <v>117</v>
      </c>
      <c r="B243" s="187"/>
      <c r="C243" s="146"/>
      <c r="D243" s="188"/>
      <c r="E243" s="146"/>
      <c r="F243" s="146"/>
      <c r="G243" s="146"/>
      <c r="H243" s="190"/>
    </row>
    <row r="244" spans="1:8" s="126" customFormat="1" ht="12.75">
      <c r="A244" s="169" t="s">
        <v>118</v>
      </c>
      <c r="B244" s="187"/>
      <c r="C244" s="191"/>
      <c r="D244" s="188"/>
      <c r="E244" s="191"/>
      <c r="F244" s="146"/>
      <c r="G244" s="146"/>
      <c r="H244" s="190"/>
    </row>
    <row r="245" spans="1:8" s="126" customFormat="1" ht="12.75">
      <c r="A245" s="145"/>
      <c r="B245" s="192"/>
      <c r="C245" s="193"/>
      <c r="D245" s="194"/>
      <c r="E245" s="193"/>
      <c r="F245" s="157"/>
      <c r="G245" s="157"/>
      <c r="H245" s="195"/>
    </row>
    <row r="246" spans="1:8" s="126" customFormat="1" ht="12">
      <c r="A246" s="94" t="s">
        <v>99</v>
      </c>
      <c r="B246" s="95"/>
      <c r="C246" s="96"/>
      <c r="D246" s="273" t="s">
        <v>102</v>
      </c>
      <c r="E246" s="274"/>
      <c r="F246" s="274"/>
      <c r="G246" s="274"/>
      <c r="H246" s="275"/>
    </row>
    <row r="247" spans="1:8" s="126" customFormat="1" ht="11.25">
      <c r="A247" s="97" t="s">
        <v>100</v>
      </c>
      <c r="B247" s="98"/>
      <c r="C247" s="99"/>
      <c r="D247" s="276"/>
      <c r="E247" s="277"/>
      <c r="F247" s="277"/>
      <c r="G247" s="277"/>
      <c r="H247" s="278"/>
    </row>
    <row r="248" spans="1:8" s="126" customFormat="1" ht="11.25">
      <c r="A248" s="279" t="s">
        <v>101</v>
      </c>
      <c r="B248" s="280"/>
      <c r="C248" s="281"/>
      <c r="D248" s="282" t="s">
        <v>35</v>
      </c>
      <c r="E248" s="283"/>
      <c r="F248" s="283"/>
      <c r="G248" s="390"/>
      <c r="H248" s="286" t="s">
        <v>36</v>
      </c>
    </row>
    <row r="249" spans="1:8" s="126" customFormat="1" ht="12.75" thickBot="1">
      <c r="A249" s="215" t="s">
        <v>90</v>
      </c>
      <c r="B249" s="216"/>
      <c r="C249" s="217"/>
      <c r="D249" s="284"/>
      <c r="E249" s="285"/>
      <c r="F249" s="285"/>
      <c r="G249" s="391"/>
      <c r="H249" s="287"/>
    </row>
    <row r="250" spans="1:8" s="126" customFormat="1" ht="29.25" customHeight="1">
      <c r="A250" s="382" t="str">
        <f>J1</f>
        <v>DATA BASE: OUTUBRO/2014</v>
      </c>
      <c r="B250" s="383"/>
      <c r="C250" s="221" t="s">
        <v>0</v>
      </c>
      <c r="D250" s="384" t="s">
        <v>93</v>
      </c>
      <c r="E250" s="384"/>
      <c r="F250" s="384"/>
      <c r="G250" s="384"/>
      <c r="H250" s="340" t="s">
        <v>41</v>
      </c>
    </row>
    <row r="251" spans="1:8" s="126" customFormat="1" ht="27" customHeight="1">
      <c r="A251" s="394" t="s">
        <v>92</v>
      </c>
      <c r="B251" s="395"/>
      <c r="C251" s="127"/>
      <c r="D251" s="385"/>
      <c r="E251" s="385"/>
      <c r="F251" s="385"/>
      <c r="G251" s="385"/>
      <c r="H251" s="341"/>
    </row>
    <row r="252" spans="1:8" s="126" customFormat="1" ht="11.25">
      <c r="A252" s="344" t="s">
        <v>30</v>
      </c>
      <c r="B252" s="346" t="s">
        <v>2</v>
      </c>
      <c r="C252" s="348" t="s">
        <v>3</v>
      </c>
      <c r="D252" s="131" t="s">
        <v>4</v>
      </c>
      <c r="E252" s="132"/>
      <c r="F252" s="133" t="s">
        <v>5</v>
      </c>
      <c r="G252" s="132"/>
      <c r="H252" s="134" t="s">
        <v>6</v>
      </c>
    </row>
    <row r="253" spans="1:8" s="126" customFormat="1" ht="11.25">
      <c r="A253" s="345"/>
      <c r="B253" s="347"/>
      <c r="C253" s="349"/>
      <c r="D253" s="136" t="s">
        <v>7</v>
      </c>
      <c r="E253" s="136" t="s">
        <v>8</v>
      </c>
      <c r="F253" s="136" t="s">
        <v>9</v>
      </c>
      <c r="G253" s="137" t="s">
        <v>10</v>
      </c>
      <c r="H253" s="138" t="s">
        <v>11</v>
      </c>
    </row>
    <row r="254" spans="1:8" s="126" customFormat="1" ht="11.25" customHeight="1">
      <c r="A254" s="150"/>
      <c r="B254" s="196"/>
      <c r="C254" s="152"/>
      <c r="D254" s="152"/>
      <c r="E254" s="152"/>
      <c r="F254" s="156"/>
      <c r="G254" s="156"/>
      <c r="H254" s="154"/>
    </row>
    <row r="255" spans="1:8" s="126" customFormat="1" ht="11.25">
      <c r="A255" s="139"/>
      <c r="B255" s="155"/>
      <c r="C255" s="156"/>
      <c r="D255" s="156"/>
      <c r="E255" s="156"/>
      <c r="F255" s="156"/>
      <c r="G255" s="156"/>
      <c r="H255" s="154"/>
    </row>
    <row r="256" spans="1:8" s="126" customFormat="1" ht="11.25">
      <c r="A256" s="139"/>
      <c r="B256" s="155"/>
      <c r="C256" s="156"/>
      <c r="D256" s="156"/>
      <c r="E256" s="156"/>
      <c r="F256" s="156"/>
      <c r="G256" s="156"/>
      <c r="H256" s="154"/>
    </row>
    <row r="257" spans="1:8" s="126" customFormat="1" ht="11.25">
      <c r="A257" s="139"/>
      <c r="B257" s="140"/>
      <c r="C257" s="141"/>
      <c r="D257" s="141"/>
      <c r="E257" s="141"/>
      <c r="F257" s="9"/>
      <c r="G257" s="9"/>
      <c r="H257" s="142"/>
    </row>
    <row r="258" spans="1:8" s="126" customFormat="1" ht="11.25">
      <c r="A258" s="143"/>
      <c r="B258" s="144"/>
      <c r="C258" s="144"/>
      <c r="D258" s="144"/>
      <c r="E258" s="144"/>
      <c r="F258" s="350" t="s">
        <v>78</v>
      </c>
      <c r="G258" s="144"/>
      <c r="H258" s="352">
        <f>SUM(H254:H257)</f>
        <v>0</v>
      </c>
    </row>
    <row r="259" spans="1:8" s="126" customFormat="1" ht="11.25">
      <c r="A259" s="145"/>
      <c r="B259" s="146"/>
      <c r="C259" s="146"/>
      <c r="D259" s="146"/>
      <c r="E259" s="146"/>
      <c r="F259" s="351"/>
      <c r="G259" s="146"/>
      <c r="H259" s="353"/>
    </row>
    <row r="260" spans="1:8" s="126" customFormat="1" ht="11.25">
      <c r="A260" s="344" t="s">
        <v>30</v>
      </c>
      <c r="B260" s="354" t="s">
        <v>13</v>
      </c>
      <c r="C260" s="355"/>
      <c r="D260" s="346" t="s">
        <v>14</v>
      </c>
      <c r="E260" s="346" t="s">
        <v>3</v>
      </c>
      <c r="F260" s="354" t="s">
        <v>15</v>
      </c>
      <c r="G260" s="355"/>
      <c r="H260" s="134" t="s">
        <v>16</v>
      </c>
    </row>
    <row r="261" spans="1:8" s="126" customFormat="1" ht="11.25">
      <c r="A261" s="345"/>
      <c r="B261" s="356"/>
      <c r="C261" s="357"/>
      <c r="D261" s="347"/>
      <c r="E261" s="347"/>
      <c r="F261" s="356"/>
      <c r="G261" s="357"/>
      <c r="H261" s="138" t="s">
        <v>11</v>
      </c>
    </row>
    <row r="262" spans="1:8" s="126" customFormat="1" ht="11.25">
      <c r="A262" s="150"/>
      <c r="B262" s="146"/>
      <c r="C262" s="151"/>
      <c r="D262" s="151"/>
      <c r="E262" s="152"/>
      <c r="F262" s="153"/>
      <c r="G262" s="45"/>
      <c r="H262" s="154"/>
    </row>
    <row r="263" spans="1:8" s="126" customFormat="1" ht="11.25">
      <c r="A263" s="139"/>
      <c r="B263" s="146"/>
      <c r="C263" s="155"/>
      <c r="D263" s="155"/>
      <c r="E263" s="152"/>
      <c r="F263" s="146"/>
      <c r="G263" s="156"/>
      <c r="H263" s="154"/>
    </row>
    <row r="264" spans="1:8" s="126" customFormat="1" ht="11.25">
      <c r="A264" s="139"/>
      <c r="B264" s="146"/>
      <c r="C264" s="155"/>
      <c r="D264" s="155"/>
      <c r="E264" s="152"/>
      <c r="F264" s="146"/>
      <c r="G264" s="156"/>
      <c r="H264" s="154"/>
    </row>
    <row r="265" spans="1:8" s="126" customFormat="1" ht="11.25">
      <c r="A265" s="143"/>
      <c r="B265" s="144"/>
      <c r="C265" s="144"/>
      <c r="D265" s="144"/>
      <c r="E265" s="144"/>
      <c r="F265" s="350" t="s">
        <v>79</v>
      </c>
      <c r="G265" s="144"/>
      <c r="H265" s="366">
        <f>SUM(H262:H264)</f>
        <v>0</v>
      </c>
    </row>
    <row r="266" spans="1:8" s="126" customFormat="1" ht="11.25">
      <c r="A266" s="145"/>
      <c r="B266" s="157"/>
      <c r="C266" s="157"/>
      <c r="D266" s="157"/>
      <c r="E266" s="157"/>
      <c r="F266" s="351"/>
      <c r="G266" s="157"/>
      <c r="H266" s="367"/>
    </row>
    <row r="267" spans="1:8" s="126" customFormat="1" ht="11.25">
      <c r="A267" s="344" t="s">
        <v>30</v>
      </c>
      <c r="B267" s="354" t="s">
        <v>42</v>
      </c>
      <c r="C267" s="355"/>
      <c r="D267" s="318" t="s">
        <v>43</v>
      </c>
      <c r="E267" s="318" t="s">
        <v>44</v>
      </c>
      <c r="F267" s="318" t="s">
        <v>45</v>
      </c>
      <c r="G267" s="318" t="s">
        <v>46</v>
      </c>
      <c r="H267" s="336" t="s">
        <v>16</v>
      </c>
    </row>
    <row r="268" spans="1:8" s="126" customFormat="1" ht="11.25">
      <c r="A268" s="345"/>
      <c r="B268" s="356"/>
      <c r="C268" s="357"/>
      <c r="D268" s="319"/>
      <c r="E268" s="319"/>
      <c r="F268" s="319"/>
      <c r="G268" s="319"/>
      <c r="H268" s="337"/>
    </row>
    <row r="269" spans="1:8" s="126" customFormat="1" ht="11.25">
      <c r="A269" s="128"/>
      <c r="B269" s="147"/>
      <c r="C269" s="148"/>
      <c r="D269" s="129"/>
      <c r="E269" s="129"/>
      <c r="F269" s="129"/>
      <c r="G269" s="129"/>
      <c r="H269" s="197"/>
    </row>
    <row r="270" spans="1:8" s="126" customFormat="1" ht="11.25">
      <c r="A270" s="183"/>
      <c r="B270" s="392"/>
      <c r="C270" s="393"/>
      <c r="D270" s="198"/>
      <c r="E270" s="199"/>
      <c r="F270" s="198"/>
      <c r="G270" s="198"/>
      <c r="H270" s="200"/>
    </row>
    <row r="271" spans="1:8" s="126" customFormat="1" ht="11.25">
      <c r="A271" s="143"/>
      <c r="B271" s="144"/>
      <c r="C271" s="144"/>
      <c r="D271" s="144"/>
      <c r="E271" s="144"/>
      <c r="F271" s="350" t="s">
        <v>80</v>
      </c>
      <c r="G271" s="144"/>
      <c r="H271" s="366">
        <f>H270</f>
        <v>0</v>
      </c>
    </row>
    <row r="272" spans="1:8" s="126" customFormat="1" ht="11.25">
      <c r="A272" s="145"/>
      <c r="B272" s="157"/>
      <c r="C272" s="157"/>
      <c r="D272" s="157"/>
      <c r="E272" s="157"/>
      <c r="F272" s="351"/>
      <c r="G272" s="157"/>
      <c r="H272" s="367"/>
    </row>
    <row r="273" spans="1:8" s="126" customFormat="1" ht="11.25">
      <c r="A273" s="360" t="s">
        <v>81</v>
      </c>
      <c r="B273" s="361"/>
      <c r="C273" s="364"/>
      <c r="D273" s="350" t="s">
        <v>82</v>
      </c>
      <c r="E273" s="350"/>
      <c r="F273" s="350"/>
      <c r="G273" s="146"/>
      <c r="H273" s="366">
        <f>(H258+H265+H271)</f>
        <v>0</v>
      </c>
    </row>
    <row r="274" spans="1:8" s="126" customFormat="1" ht="11.25">
      <c r="A274" s="362"/>
      <c r="B274" s="363"/>
      <c r="C274" s="365"/>
      <c r="D274" s="351"/>
      <c r="E274" s="351"/>
      <c r="F274" s="351"/>
      <c r="G274" s="157"/>
      <c r="H274" s="367"/>
    </row>
    <row r="275" spans="1:8" s="126" customFormat="1" ht="11.25">
      <c r="A275" s="360" t="s">
        <v>83</v>
      </c>
      <c r="B275" s="361"/>
      <c r="C275" s="361"/>
      <c r="D275" s="361"/>
      <c r="E275" s="361"/>
      <c r="F275" s="361"/>
      <c r="G275" s="146"/>
      <c r="H275" s="368">
        <v>67.43</v>
      </c>
    </row>
    <row r="276" spans="1:8" s="126" customFormat="1" ht="11.25">
      <c r="A276" s="362"/>
      <c r="B276" s="363"/>
      <c r="C276" s="363"/>
      <c r="D276" s="363"/>
      <c r="E276" s="363"/>
      <c r="F276" s="363"/>
      <c r="G276" s="146"/>
      <c r="H276" s="369"/>
    </row>
    <row r="277" spans="1:8" s="126" customFormat="1" ht="11.25">
      <c r="A277" s="388"/>
      <c r="B277" s="350"/>
      <c r="C277" s="160"/>
      <c r="D277" s="160"/>
      <c r="E277" s="350" t="s">
        <v>31</v>
      </c>
      <c r="F277" s="350"/>
      <c r="G277" s="144"/>
      <c r="H277" s="306"/>
    </row>
    <row r="278" spans="1:8" s="126" customFormat="1" ht="11.25">
      <c r="A278" s="389"/>
      <c r="B278" s="351"/>
      <c r="C278" s="160"/>
      <c r="D278" s="160"/>
      <c r="E278" s="351"/>
      <c r="F278" s="351"/>
      <c r="G278" s="157"/>
      <c r="H278" s="307"/>
    </row>
    <row r="279" spans="1:8" s="126" customFormat="1" ht="11.25">
      <c r="A279" s="344" t="s">
        <v>30</v>
      </c>
      <c r="B279" s="354" t="s">
        <v>18</v>
      </c>
      <c r="C279" s="370"/>
      <c r="D279" s="355"/>
      <c r="E279" s="346" t="s">
        <v>19</v>
      </c>
      <c r="F279" s="346" t="s">
        <v>16</v>
      </c>
      <c r="G279" s="346" t="s">
        <v>20</v>
      </c>
      <c r="H279" s="162" t="s">
        <v>16</v>
      </c>
    </row>
    <row r="280" spans="1:8" s="126" customFormat="1" ht="11.25">
      <c r="A280" s="345"/>
      <c r="B280" s="356"/>
      <c r="C280" s="371"/>
      <c r="D280" s="357"/>
      <c r="E280" s="347"/>
      <c r="F280" s="347"/>
      <c r="G280" s="347"/>
      <c r="H280" s="164" t="s">
        <v>21</v>
      </c>
    </row>
    <row r="281" spans="1:8" s="126" customFormat="1" ht="11.25">
      <c r="A281" s="139"/>
      <c r="B281" s="127"/>
      <c r="C281" s="146"/>
      <c r="D281" s="155"/>
      <c r="E281" s="165"/>
      <c r="F281" s="165"/>
      <c r="G281" s="166"/>
      <c r="H281" s="167"/>
    </row>
    <row r="282" spans="1:8" s="126" customFormat="1" ht="11.25">
      <c r="A282" s="169"/>
      <c r="B282" s="170"/>
      <c r="C282" s="146"/>
      <c r="D282" s="155"/>
      <c r="E282" s="165"/>
      <c r="F282" s="165"/>
      <c r="G282" s="166"/>
      <c r="H282" s="167"/>
    </row>
    <row r="283" spans="1:8" s="126" customFormat="1" ht="11.25">
      <c r="A283" s="143"/>
      <c r="B283" s="144"/>
      <c r="C283" s="144"/>
      <c r="D283" s="144"/>
      <c r="E283" s="144"/>
      <c r="F283" s="350" t="s">
        <v>26</v>
      </c>
      <c r="G283" s="144"/>
      <c r="H283" s="368">
        <f>SUM(H281:H282)</f>
        <v>0</v>
      </c>
    </row>
    <row r="284" spans="1:8" s="126" customFormat="1" ht="11.25">
      <c r="A284" s="145"/>
      <c r="B284" s="146"/>
      <c r="C284" s="146"/>
      <c r="D284" s="146"/>
      <c r="E284" s="146"/>
      <c r="F284" s="351"/>
      <c r="G284" s="146"/>
      <c r="H284" s="369"/>
    </row>
    <row r="285" spans="1:8" s="126" customFormat="1" ht="11.25">
      <c r="A285" s="344" t="s">
        <v>30</v>
      </c>
      <c r="B285" s="354" t="s">
        <v>51</v>
      </c>
      <c r="C285" s="370"/>
      <c r="D285" s="355"/>
      <c r="E285" s="346" t="s">
        <v>19</v>
      </c>
      <c r="F285" s="346" t="s">
        <v>16</v>
      </c>
      <c r="G285" s="346" t="s">
        <v>20</v>
      </c>
      <c r="H285" s="162" t="s">
        <v>16</v>
      </c>
    </row>
    <row r="286" spans="1:8" s="126" customFormat="1" ht="11.25">
      <c r="A286" s="345"/>
      <c r="B286" s="356"/>
      <c r="C286" s="371"/>
      <c r="D286" s="357"/>
      <c r="E286" s="347"/>
      <c r="F286" s="347"/>
      <c r="G286" s="347"/>
      <c r="H286" s="164" t="s">
        <v>21</v>
      </c>
    </row>
    <row r="287" spans="1:8" s="126" customFormat="1" ht="11.25">
      <c r="A287" s="168"/>
      <c r="B287" s="201"/>
      <c r="C287" s="202"/>
      <c r="D287" s="203"/>
      <c r="E287" s="172"/>
      <c r="F287" s="9"/>
      <c r="G287" s="173"/>
      <c r="H287" s="167"/>
    </row>
    <row r="288" spans="1:8" s="126" customFormat="1" ht="11.25">
      <c r="A288" s="204"/>
      <c r="B288" s="205"/>
      <c r="C288" s="206"/>
      <c r="D288" s="207"/>
      <c r="E288" s="199"/>
      <c r="F288" s="198"/>
      <c r="G288" s="208"/>
      <c r="H288" s="209"/>
    </row>
    <row r="289" spans="1:8" s="126" customFormat="1" ht="11.25">
      <c r="A289" s="143"/>
      <c r="B289" s="144"/>
      <c r="C289" s="144"/>
      <c r="D289" s="144"/>
      <c r="E289" s="144"/>
      <c r="F289" s="350" t="s">
        <v>53</v>
      </c>
      <c r="G289" s="144"/>
      <c r="H289" s="368">
        <f>SUM(H287:H288)</f>
        <v>0</v>
      </c>
    </row>
    <row r="290" spans="1:8" s="126" customFormat="1" ht="11.25">
      <c r="A290" s="145"/>
      <c r="B290" s="146"/>
      <c r="C290" s="146"/>
      <c r="D290" s="146"/>
      <c r="E290" s="146"/>
      <c r="F290" s="351"/>
      <c r="G290" s="146"/>
      <c r="H290" s="369"/>
    </row>
    <row r="291" spans="1:8" s="126" customFormat="1" ht="11.25">
      <c r="A291" s="344" t="s">
        <v>30</v>
      </c>
      <c r="B291" s="346" t="s">
        <v>22</v>
      </c>
      <c r="C291" s="174" t="s">
        <v>1</v>
      </c>
      <c r="D291" s="174" t="s">
        <v>1</v>
      </c>
      <c r="E291" s="174" t="s">
        <v>1</v>
      </c>
      <c r="F291" s="346" t="s">
        <v>16</v>
      </c>
      <c r="G291" s="346" t="s">
        <v>20</v>
      </c>
      <c r="H291" s="175" t="s">
        <v>6</v>
      </c>
    </row>
    <row r="292" spans="1:8" s="126" customFormat="1" ht="11.25">
      <c r="A292" s="345"/>
      <c r="B292" s="347"/>
      <c r="C292" s="176" t="s">
        <v>24</v>
      </c>
      <c r="D292" s="176" t="s">
        <v>23</v>
      </c>
      <c r="E292" s="176" t="s">
        <v>25</v>
      </c>
      <c r="F292" s="347"/>
      <c r="G292" s="347"/>
      <c r="H292" s="177" t="s">
        <v>21</v>
      </c>
    </row>
    <row r="293" spans="1:8" s="126" customFormat="1" ht="11.25">
      <c r="A293" s="150">
        <v>1026</v>
      </c>
      <c r="B293" s="178" t="s">
        <v>94</v>
      </c>
      <c r="C293" s="8">
        <v>34.6</v>
      </c>
      <c r="D293" s="8">
        <f>5.65+3.08</f>
        <v>8.73</v>
      </c>
      <c r="E293" s="222">
        <f>C293+D293</f>
        <v>43.33</v>
      </c>
      <c r="F293" s="8">
        <f>0.502*C293+0.523*D293+2.095</f>
        <v>24.029989999999998</v>
      </c>
      <c r="G293" s="179">
        <v>0.075</v>
      </c>
      <c r="H293" s="180">
        <f>G293*F293</f>
        <v>1.8022492499999998</v>
      </c>
    </row>
    <row r="294" spans="1:8" s="126" customFormat="1" ht="11.25">
      <c r="A294" s="139"/>
      <c r="B294" s="181" t="s">
        <v>95</v>
      </c>
      <c r="C294" s="9"/>
      <c r="D294" s="9"/>
      <c r="E294" s="9"/>
      <c r="F294" s="9"/>
      <c r="G294" s="173"/>
      <c r="H294" s="167"/>
    </row>
    <row r="295" spans="1:8" s="126" customFormat="1" ht="11.25">
      <c r="A295" s="139">
        <v>1607</v>
      </c>
      <c r="B295" s="11" t="s">
        <v>96</v>
      </c>
      <c r="C295" s="10">
        <v>33.5</v>
      </c>
      <c r="D295" s="11">
        <f>0.15+3.08</f>
        <v>3.23</v>
      </c>
      <c r="E295" s="222">
        <f>C295+D295</f>
        <v>36.73</v>
      </c>
      <c r="F295" s="9">
        <f>0.502*C295+0.523*D295+2.095</f>
        <v>20.60129</v>
      </c>
      <c r="G295" s="210">
        <v>0.24</v>
      </c>
      <c r="H295" s="211">
        <f>G295*F295</f>
        <v>4.9443095999999995</v>
      </c>
    </row>
    <row r="296" spans="1:8" s="126" customFormat="1" ht="11.25">
      <c r="A296" s="183"/>
      <c r="B296" s="12" t="s">
        <v>97</v>
      </c>
      <c r="C296" s="12"/>
      <c r="D296" s="12"/>
      <c r="E296" s="12"/>
      <c r="F296" s="12"/>
      <c r="G296" s="12"/>
      <c r="H296" s="184"/>
    </row>
    <row r="297" spans="1:8" s="126" customFormat="1" ht="11.25">
      <c r="A297" s="169"/>
      <c r="B297" s="146"/>
      <c r="C297" s="146"/>
      <c r="D297" s="146"/>
      <c r="E297" s="146"/>
      <c r="F297" s="372" t="s">
        <v>84</v>
      </c>
      <c r="G297" s="146"/>
      <c r="H297" s="373">
        <f>SUM(H293:H295)</f>
        <v>6.7465588499999996</v>
      </c>
    </row>
    <row r="298" spans="1:8" s="126" customFormat="1" ht="11.25">
      <c r="A298" s="145"/>
      <c r="B298" s="146"/>
      <c r="C298" s="146"/>
      <c r="D298" s="146"/>
      <c r="E298" s="146"/>
      <c r="F298" s="351"/>
      <c r="G298" s="146"/>
      <c r="H298" s="369"/>
    </row>
    <row r="299" spans="1:8" s="126" customFormat="1" ht="11.25">
      <c r="A299" s="143"/>
      <c r="B299" s="144"/>
      <c r="C299" s="144"/>
      <c r="D299" s="144"/>
      <c r="E299" s="374" t="s">
        <v>85</v>
      </c>
      <c r="F299" s="374"/>
      <c r="G299" s="374"/>
      <c r="H299" s="368">
        <f>H275+H283+H289+H297</f>
        <v>74.17655885</v>
      </c>
    </row>
    <row r="300" spans="1:8" s="126" customFormat="1" ht="11.25">
      <c r="A300" s="145"/>
      <c r="B300" s="146"/>
      <c r="C300" s="146"/>
      <c r="D300" s="146"/>
      <c r="E300" s="375"/>
      <c r="F300" s="375"/>
      <c r="G300" s="375"/>
      <c r="H300" s="369"/>
    </row>
    <row r="301" spans="1:8" s="126" customFormat="1" ht="11.25">
      <c r="A301" s="169"/>
      <c r="B301" s="144"/>
      <c r="C301" s="144"/>
      <c r="D301" s="144"/>
      <c r="E301" s="374" t="s">
        <v>113</v>
      </c>
      <c r="F301" s="374"/>
      <c r="G301" s="374"/>
      <c r="H301" s="306">
        <f>TRUNC(H299*0.2605,2)</f>
        <v>19.32</v>
      </c>
    </row>
    <row r="302" spans="1:8" s="126" customFormat="1" ht="11.25">
      <c r="A302" s="169"/>
      <c r="B302" s="146"/>
      <c r="C302" s="146"/>
      <c r="D302" s="146"/>
      <c r="E302" s="375"/>
      <c r="F302" s="375"/>
      <c r="G302" s="375"/>
      <c r="H302" s="307">
        <f>TRUNC(H300*0.35,2)</f>
        <v>0</v>
      </c>
    </row>
    <row r="303" spans="1:8" s="126" customFormat="1" ht="11.25">
      <c r="A303" s="360"/>
      <c r="B303" s="361"/>
      <c r="C303" s="361"/>
      <c r="D303" s="144"/>
      <c r="E303" s="374" t="s">
        <v>27</v>
      </c>
      <c r="F303" s="374"/>
      <c r="G303" s="374"/>
      <c r="H303" s="378">
        <f>SUM(H299:H302)</f>
        <v>93.49655885000001</v>
      </c>
    </row>
    <row r="304" spans="1:8" s="126" customFormat="1" ht="11.25">
      <c r="A304" s="362"/>
      <c r="B304" s="363"/>
      <c r="C304" s="363"/>
      <c r="D304" s="157"/>
      <c r="E304" s="375"/>
      <c r="F304" s="375"/>
      <c r="G304" s="375"/>
      <c r="H304" s="379"/>
    </row>
    <row r="305" spans="1:8" s="126" customFormat="1" ht="11.25">
      <c r="A305" s="380" t="s">
        <v>28</v>
      </c>
      <c r="B305" s="381"/>
      <c r="C305" s="185"/>
      <c r="D305" s="144"/>
      <c r="E305" s="144"/>
      <c r="F305" s="144"/>
      <c r="G305" s="144"/>
      <c r="H305" s="186"/>
    </row>
    <row r="306" spans="1:8" s="126" customFormat="1" ht="11.25">
      <c r="A306" s="212" t="s">
        <v>120</v>
      </c>
      <c r="B306" s="213"/>
      <c r="C306" s="214"/>
      <c r="D306" s="146"/>
      <c r="E306" s="146"/>
      <c r="F306" s="146"/>
      <c r="G306" s="146"/>
      <c r="H306" s="189"/>
    </row>
    <row r="307" spans="1:8" s="126" customFormat="1" ht="11.25">
      <c r="A307" s="212" t="s">
        <v>119</v>
      </c>
      <c r="B307" s="187"/>
      <c r="C307" s="146"/>
      <c r="D307" s="188"/>
      <c r="E307" s="146"/>
      <c r="F307" s="146"/>
      <c r="G307" s="146"/>
      <c r="H307" s="189"/>
    </row>
    <row r="308" spans="1:8" s="126" customFormat="1" ht="11.25">
      <c r="A308" s="169"/>
      <c r="B308" s="187"/>
      <c r="C308" s="146"/>
      <c r="D308" s="188"/>
      <c r="E308" s="146"/>
      <c r="F308" s="146"/>
      <c r="G308" s="146"/>
      <c r="H308" s="190"/>
    </row>
    <row r="309" spans="1:8" s="126" customFormat="1" ht="12.75">
      <c r="A309" s="169"/>
      <c r="B309" s="187"/>
      <c r="C309" s="191"/>
      <c r="D309" s="194"/>
      <c r="E309" s="193"/>
      <c r="F309" s="157"/>
      <c r="G309" s="157"/>
      <c r="H309" s="195"/>
    </row>
    <row r="310" spans="1:8" s="126" customFormat="1" ht="12">
      <c r="A310" s="94" t="s">
        <v>99</v>
      </c>
      <c r="B310" s="95"/>
      <c r="C310" s="96"/>
      <c r="D310" s="273" t="s">
        <v>102</v>
      </c>
      <c r="E310" s="274"/>
      <c r="F310" s="274"/>
      <c r="G310" s="274"/>
      <c r="H310" s="275"/>
    </row>
    <row r="311" spans="1:8" s="126" customFormat="1" ht="11.25">
      <c r="A311" s="97" t="s">
        <v>100</v>
      </c>
      <c r="B311" s="98"/>
      <c r="C311" s="99"/>
      <c r="D311" s="276"/>
      <c r="E311" s="277"/>
      <c r="F311" s="277"/>
      <c r="G311" s="277"/>
      <c r="H311" s="278"/>
    </row>
    <row r="312" spans="1:8" s="126" customFormat="1" ht="11.25">
      <c r="A312" s="279" t="s">
        <v>101</v>
      </c>
      <c r="B312" s="280"/>
      <c r="C312" s="281"/>
      <c r="D312" s="282" t="s">
        <v>35</v>
      </c>
      <c r="E312" s="283"/>
      <c r="F312" s="283"/>
      <c r="G312" s="390"/>
      <c r="H312" s="286" t="s">
        <v>36</v>
      </c>
    </row>
    <row r="313" spans="1:8" s="126" customFormat="1" ht="12.75" thickBot="1">
      <c r="A313" s="215" t="s">
        <v>90</v>
      </c>
      <c r="B313" s="216"/>
      <c r="C313" s="217"/>
      <c r="D313" s="284"/>
      <c r="E313" s="285"/>
      <c r="F313" s="285"/>
      <c r="G313" s="391"/>
      <c r="H313" s="287"/>
    </row>
    <row r="314" spans="1:40" s="126" customFormat="1" ht="18" customHeight="1">
      <c r="A314" s="338" t="str">
        <f>J1</f>
        <v>DATA BASE: OUTUBRO/2014</v>
      </c>
      <c r="B314" s="339"/>
      <c r="C314" s="221" t="s">
        <v>0</v>
      </c>
      <c r="D314" s="310" t="s">
        <v>105</v>
      </c>
      <c r="E314" s="310"/>
      <c r="F314" s="310"/>
      <c r="G314" s="310"/>
      <c r="H314" s="340" t="s">
        <v>124</v>
      </c>
      <c r="I314" s="223"/>
      <c r="J314" s="100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 s="126" customFormat="1" ht="18" customHeight="1">
      <c r="A315" s="342" t="s">
        <v>106</v>
      </c>
      <c r="B315" s="343"/>
      <c r="C315" s="224"/>
      <c r="D315" s="311"/>
      <c r="E315" s="311"/>
      <c r="F315" s="311"/>
      <c r="G315" s="311"/>
      <c r="H315" s="341"/>
      <c r="I315" s="223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s="126" customFormat="1" ht="15" customHeight="1">
      <c r="A316" s="344" t="s">
        <v>30</v>
      </c>
      <c r="B316" s="346" t="s">
        <v>2</v>
      </c>
      <c r="C316" s="348" t="s">
        <v>3</v>
      </c>
      <c r="D316" s="131" t="s">
        <v>4</v>
      </c>
      <c r="E316" s="132"/>
      <c r="F316" s="133" t="s">
        <v>5</v>
      </c>
      <c r="G316" s="132"/>
      <c r="H316" s="134" t="s">
        <v>6</v>
      </c>
      <c r="I316" s="225"/>
      <c r="J316" s="31"/>
      <c r="K316" s="31"/>
      <c r="L316" s="101"/>
      <c r="M316" s="2"/>
      <c r="N316" s="2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s="126" customFormat="1" ht="11.25">
      <c r="A317" s="345"/>
      <c r="B317" s="347"/>
      <c r="C317" s="349"/>
      <c r="D317" s="136" t="s">
        <v>7</v>
      </c>
      <c r="E317" s="136" t="s">
        <v>8</v>
      </c>
      <c r="F317" s="136" t="s">
        <v>9</v>
      </c>
      <c r="G317" s="137" t="s">
        <v>10</v>
      </c>
      <c r="H317" s="138" t="s">
        <v>11</v>
      </c>
      <c r="I317" s="225"/>
      <c r="J317" s="31"/>
      <c r="K317" s="31"/>
      <c r="L317" s="31"/>
      <c r="M317" s="2"/>
      <c r="N317" s="2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s="126" customFormat="1" ht="11.25">
      <c r="A318" s="226"/>
      <c r="B318" s="227"/>
      <c r="C318" s="156"/>
      <c r="D318" s="156"/>
      <c r="E318" s="156"/>
      <c r="F318" s="156"/>
      <c r="G318" s="156"/>
      <c r="H318" s="154"/>
      <c r="I318" s="225"/>
      <c r="J318" s="31"/>
      <c r="K318" s="31"/>
      <c r="L318" s="31"/>
      <c r="M318" s="2"/>
      <c r="N318" s="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126" customFormat="1" ht="11.25">
      <c r="A319" s="168"/>
      <c r="B319" s="155"/>
      <c r="C319" s="156"/>
      <c r="D319" s="156"/>
      <c r="E319" s="156"/>
      <c r="F319" s="156"/>
      <c r="G319" s="156"/>
      <c r="H319" s="154"/>
      <c r="I319" s="225"/>
      <c r="J319" s="31"/>
      <c r="K319" s="31"/>
      <c r="L319" s="31"/>
      <c r="M319" s="2"/>
      <c r="N319" s="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126" customFormat="1" ht="12.75" customHeight="1">
      <c r="A320" s="143"/>
      <c r="B320" s="144"/>
      <c r="C320" s="144"/>
      <c r="D320" s="144"/>
      <c r="E320" s="144"/>
      <c r="F320" s="350" t="s">
        <v>12</v>
      </c>
      <c r="G320" s="144"/>
      <c r="H320" s="352"/>
      <c r="I320" s="218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s="126" customFormat="1" ht="12.75" customHeight="1">
      <c r="A321" s="145"/>
      <c r="B321" s="146"/>
      <c r="C321" s="146"/>
      <c r="D321" s="146"/>
      <c r="E321" s="146"/>
      <c r="F321" s="351"/>
      <c r="G321" s="146"/>
      <c r="H321" s="353"/>
      <c r="I321" s="218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s="126" customFormat="1" ht="11.25">
      <c r="A322" s="344" t="s">
        <v>30</v>
      </c>
      <c r="B322" s="354" t="s">
        <v>13</v>
      </c>
      <c r="C322" s="355"/>
      <c r="D322" s="346" t="s">
        <v>14</v>
      </c>
      <c r="E322" s="346" t="s">
        <v>3</v>
      </c>
      <c r="F322" s="354" t="s">
        <v>15</v>
      </c>
      <c r="G322" s="355"/>
      <c r="H322" s="134" t="s">
        <v>16</v>
      </c>
      <c r="I322" s="218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s="126" customFormat="1" ht="11.25">
      <c r="A323" s="345"/>
      <c r="B323" s="356"/>
      <c r="C323" s="357"/>
      <c r="D323" s="347"/>
      <c r="E323" s="347"/>
      <c r="F323" s="356"/>
      <c r="G323" s="357"/>
      <c r="H323" s="138" t="s">
        <v>11</v>
      </c>
      <c r="I323" s="218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126" customFormat="1" ht="11.25">
      <c r="A324" s="139"/>
      <c r="B324" s="146"/>
      <c r="C324" s="155"/>
      <c r="D324" s="155"/>
      <c r="E324" s="156"/>
      <c r="F324" s="228"/>
      <c r="G324" s="156"/>
      <c r="H324" s="154"/>
      <c r="I324" s="218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126" customFormat="1" ht="11.25">
      <c r="A325" s="139"/>
      <c r="B325" s="146"/>
      <c r="C325" s="155"/>
      <c r="D325" s="155"/>
      <c r="E325" s="152"/>
      <c r="F325" s="228"/>
      <c r="G325" s="156"/>
      <c r="H325" s="154"/>
      <c r="I325" s="218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s="126" customFormat="1" ht="11.25">
      <c r="A326" s="139"/>
      <c r="B326" s="146"/>
      <c r="C326" s="155"/>
      <c r="D326" s="155"/>
      <c r="E326" s="152"/>
      <c r="F326" s="228"/>
      <c r="G326" s="156"/>
      <c r="H326" s="154"/>
      <c r="I326" s="218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s="126" customFormat="1" ht="11.25">
      <c r="A327" s="143"/>
      <c r="B327" s="144"/>
      <c r="C327" s="144"/>
      <c r="D327" s="144"/>
      <c r="E327" s="144"/>
      <c r="F327" s="350" t="s">
        <v>17</v>
      </c>
      <c r="G327" s="144"/>
      <c r="H327" s="352">
        <f>SUM(H324:H326)</f>
        <v>0</v>
      </c>
      <c r="I327" s="218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s="126" customFormat="1" ht="12.75" customHeight="1">
      <c r="A328" s="145"/>
      <c r="B328" s="157"/>
      <c r="C328" s="157"/>
      <c r="D328" s="157"/>
      <c r="E328" s="157"/>
      <c r="F328" s="351"/>
      <c r="G328" s="157"/>
      <c r="H328" s="353"/>
      <c r="I328" s="218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 s="126" customFormat="1" ht="12.75" customHeight="1">
      <c r="A329" s="344" t="s">
        <v>30</v>
      </c>
      <c r="B329" s="354" t="s">
        <v>42</v>
      </c>
      <c r="C329" s="355"/>
      <c r="D329" s="346" t="s">
        <v>43</v>
      </c>
      <c r="E329" s="346" t="s">
        <v>44</v>
      </c>
      <c r="F329" s="346" t="s">
        <v>45</v>
      </c>
      <c r="G329" s="346" t="s">
        <v>46</v>
      </c>
      <c r="H329" s="358" t="s">
        <v>16</v>
      </c>
      <c r="I329" s="218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 s="126" customFormat="1" ht="11.25">
      <c r="A330" s="345"/>
      <c r="B330" s="356"/>
      <c r="C330" s="357"/>
      <c r="D330" s="347"/>
      <c r="E330" s="347"/>
      <c r="F330" s="347"/>
      <c r="G330" s="347"/>
      <c r="H330" s="359"/>
      <c r="I330" s="218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 s="126" customFormat="1" ht="11.25">
      <c r="A331" s="150"/>
      <c r="B331" s="127"/>
      <c r="C331" s="146"/>
      <c r="D331" s="229"/>
      <c r="E331" s="230"/>
      <c r="F331" s="156"/>
      <c r="G331" s="166"/>
      <c r="H331" s="167"/>
      <c r="I331" s="218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 s="126" customFormat="1" ht="11.25">
      <c r="A332" s="143"/>
      <c r="B332" s="144"/>
      <c r="C332" s="144"/>
      <c r="D332" s="144"/>
      <c r="E332" s="144"/>
      <c r="F332" s="350" t="s">
        <v>47</v>
      </c>
      <c r="G332" s="144"/>
      <c r="H332" s="352">
        <f>SUM(H331)</f>
        <v>0</v>
      </c>
      <c r="I332" s="218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 s="126" customFormat="1" ht="12.75" customHeight="1">
      <c r="A333" s="145"/>
      <c r="B333" s="157"/>
      <c r="C333" s="157"/>
      <c r="D333" s="157"/>
      <c r="E333" s="157"/>
      <c r="F333" s="351"/>
      <c r="G333" s="157"/>
      <c r="H333" s="353"/>
      <c r="I333" s="218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</row>
    <row r="334" spans="1:40" s="126" customFormat="1" ht="12.75" customHeight="1">
      <c r="A334" s="360" t="s">
        <v>48</v>
      </c>
      <c r="B334" s="361"/>
      <c r="C334" s="364"/>
      <c r="D334" s="350" t="s">
        <v>49</v>
      </c>
      <c r="E334" s="350"/>
      <c r="F334" s="350"/>
      <c r="G334" s="146"/>
      <c r="H334" s="366">
        <f>TRUNC(H320+H327+H332,2)</f>
        <v>0</v>
      </c>
      <c r="I334" s="218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 s="126" customFormat="1" ht="12.75" customHeight="1">
      <c r="A335" s="362"/>
      <c r="B335" s="363"/>
      <c r="C335" s="365"/>
      <c r="D335" s="351"/>
      <c r="E335" s="351"/>
      <c r="F335" s="351"/>
      <c r="G335" s="157"/>
      <c r="H335" s="367"/>
      <c r="I335" s="218"/>
      <c r="J335" s="2"/>
      <c r="K335" s="2"/>
      <c r="L335" s="2"/>
      <c r="M335" s="2"/>
      <c r="N335" s="2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 s="126" customFormat="1" ht="12.75" customHeight="1">
      <c r="A336" s="360" t="s">
        <v>50</v>
      </c>
      <c r="B336" s="361"/>
      <c r="C336" s="361"/>
      <c r="D336" s="361"/>
      <c r="E336" s="361"/>
      <c r="F336" s="361"/>
      <c r="G336" s="146"/>
      <c r="H336" s="368">
        <v>416.38</v>
      </c>
      <c r="I336" s="218"/>
      <c r="J336" s="2"/>
      <c r="K336" s="2"/>
      <c r="L336" s="2"/>
      <c r="M336" s="2"/>
      <c r="N336" s="2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s="126" customFormat="1" ht="12.75" customHeight="1">
      <c r="A337" s="362"/>
      <c r="B337" s="363"/>
      <c r="C337" s="363"/>
      <c r="D337" s="363"/>
      <c r="E337" s="363"/>
      <c r="F337" s="363"/>
      <c r="G337" s="146"/>
      <c r="H337" s="369"/>
      <c r="I337" s="218"/>
      <c r="J337" s="2"/>
      <c r="K337" s="2"/>
      <c r="L337" s="2"/>
      <c r="M337" s="2"/>
      <c r="N337" s="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s="126" customFormat="1" ht="12.75" customHeight="1">
      <c r="A338" s="344" t="s">
        <v>30</v>
      </c>
      <c r="B338" s="354" t="s">
        <v>18</v>
      </c>
      <c r="C338" s="370"/>
      <c r="D338" s="355"/>
      <c r="E338" s="346" t="s">
        <v>19</v>
      </c>
      <c r="F338" s="346" t="s">
        <v>16</v>
      </c>
      <c r="G338" s="346" t="s">
        <v>20</v>
      </c>
      <c r="H338" s="162" t="s">
        <v>16</v>
      </c>
      <c r="I338" s="218"/>
      <c r="J338" s="2"/>
      <c r="K338" s="2"/>
      <c r="L338" s="2"/>
      <c r="M338" s="2"/>
      <c r="N338" s="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s="126" customFormat="1" ht="11.25">
      <c r="A339" s="345"/>
      <c r="B339" s="356"/>
      <c r="C339" s="371"/>
      <c r="D339" s="357"/>
      <c r="E339" s="347"/>
      <c r="F339" s="347"/>
      <c r="G339" s="347"/>
      <c r="H339" s="164" t="s">
        <v>21</v>
      </c>
      <c r="I339" s="218"/>
      <c r="J339" s="2"/>
      <c r="K339" s="2"/>
      <c r="L339" s="2"/>
      <c r="M339" s="2"/>
      <c r="N339" s="2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s="126" customFormat="1" ht="11.25">
      <c r="A340" s="231"/>
      <c r="B340" s="232"/>
      <c r="C340" s="144"/>
      <c r="D340" s="196"/>
      <c r="E340" s="230"/>
      <c r="F340" s="156"/>
      <c r="G340" s="166"/>
      <c r="H340" s="167"/>
      <c r="I340" s="218"/>
      <c r="J340" s="2"/>
      <c r="K340" s="2"/>
      <c r="L340" s="2"/>
      <c r="M340" s="2"/>
      <c r="N340" s="2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s="126" customFormat="1" ht="11.25">
      <c r="A341" s="233"/>
      <c r="B341" s="234"/>
      <c r="C341" s="153"/>
      <c r="D341" s="151"/>
      <c r="E341" s="230"/>
      <c r="F341" s="156"/>
      <c r="G341" s="166"/>
      <c r="H341" s="167"/>
      <c r="I341" s="218"/>
      <c r="J341" s="2"/>
      <c r="K341" s="2"/>
      <c r="L341" s="2"/>
      <c r="M341" s="2"/>
      <c r="N341" s="2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s="126" customFormat="1" ht="11.25">
      <c r="A342" s="233"/>
      <c r="B342" s="235"/>
      <c r="C342" s="163"/>
      <c r="D342" s="149"/>
      <c r="E342" s="151"/>
      <c r="F342" s="236"/>
      <c r="G342" s="166"/>
      <c r="H342" s="167"/>
      <c r="I342" s="218"/>
      <c r="J342" s="2"/>
      <c r="K342" s="2"/>
      <c r="L342" s="2"/>
      <c r="M342" s="2"/>
      <c r="N342" s="2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s="126" customFormat="1" ht="11.25">
      <c r="A343" s="143"/>
      <c r="B343" s="146"/>
      <c r="C343" s="146"/>
      <c r="D343" s="146"/>
      <c r="E343" s="144"/>
      <c r="F343" s="350" t="s">
        <v>26</v>
      </c>
      <c r="G343" s="144"/>
      <c r="H343" s="368">
        <f>SUM(H340:H342)</f>
        <v>0</v>
      </c>
      <c r="I343" s="218"/>
      <c r="J343" s="2"/>
      <c r="K343" s="2"/>
      <c r="L343" s="2"/>
      <c r="M343" s="2"/>
      <c r="N343" s="2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s="126" customFormat="1" ht="12.75" customHeight="1">
      <c r="A344" s="145"/>
      <c r="B344" s="146"/>
      <c r="C344" s="146"/>
      <c r="D344" s="146"/>
      <c r="E344" s="146"/>
      <c r="F344" s="351"/>
      <c r="G344" s="146"/>
      <c r="H344" s="369"/>
      <c r="I344" s="218"/>
      <c r="J344" s="2"/>
      <c r="K344" s="2"/>
      <c r="L344" s="2"/>
      <c r="M344" s="2"/>
      <c r="N344" s="2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s="126" customFormat="1" ht="12.75" customHeight="1">
      <c r="A345" s="344" t="s">
        <v>30</v>
      </c>
      <c r="B345" s="354" t="s">
        <v>51</v>
      </c>
      <c r="C345" s="370"/>
      <c r="D345" s="355"/>
      <c r="E345" s="346" t="s">
        <v>19</v>
      </c>
      <c r="F345" s="346" t="s">
        <v>16</v>
      </c>
      <c r="G345" s="346" t="s">
        <v>20</v>
      </c>
      <c r="H345" s="162" t="s">
        <v>16</v>
      </c>
      <c r="I345" s="218"/>
      <c r="J345" s="2"/>
      <c r="K345" s="2"/>
      <c r="L345" s="2"/>
      <c r="M345" s="2"/>
      <c r="N345" s="2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:40" s="126" customFormat="1" ht="11.25">
      <c r="A346" s="345"/>
      <c r="B346" s="356"/>
      <c r="C346" s="371"/>
      <c r="D346" s="357"/>
      <c r="E346" s="347"/>
      <c r="F346" s="347"/>
      <c r="G346" s="347"/>
      <c r="H346" s="164" t="s">
        <v>21</v>
      </c>
      <c r="I346" s="218"/>
      <c r="J346" s="2"/>
      <c r="K346" s="2"/>
      <c r="L346" s="2"/>
      <c r="M346" s="2"/>
      <c r="N346" s="2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s="126" customFormat="1" ht="11.25">
      <c r="A347" s="150"/>
      <c r="B347" s="237"/>
      <c r="C347" s="144"/>
      <c r="D347" s="196"/>
      <c r="E347" s="130"/>
      <c r="F347" s="238"/>
      <c r="G347" s="239"/>
      <c r="H347" s="180"/>
      <c r="I347" s="218"/>
      <c r="J347" s="2"/>
      <c r="K347" s="2"/>
      <c r="L347" s="2"/>
      <c r="M347" s="2"/>
      <c r="N347" s="2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s="126" customFormat="1" ht="11.25">
      <c r="A348" s="240"/>
      <c r="B348" s="201"/>
      <c r="C348" s="146"/>
      <c r="D348" s="155"/>
      <c r="E348" s="241"/>
      <c r="F348" s="9"/>
      <c r="G348" s="242"/>
      <c r="H348" s="167"/>
      <c r="I348" s="218"/>
      <c r="J348" s="2"/>
      <c r="K348" s="2"/>
      <c r="L348" s="2"/>
      <c r="M348" s="2"/>
      <c r="N348" s="2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s="126" customFormat="1" ht="11.25">
      <c r="A349" s="240"/>
      <c r="B349" s="146"/>
      <c r="C349" s="146"/>
      <c r="D349" s="146"/>
      <c r="E349" s="243"/>
      <c r="F349" s="228"/>
      <c r="G349" s="244"/>
      <c r="H349" s="189"/>
      <c r="I349" s="218"/>
      <c r="J349" s="2"/>
      <c r="K349" s="2"/>
      <c r="L349" s="2"/>
      <c r="M349" s="2"/>
      <c r="N349" s="2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</row>
    <row r="350" spans="1:40" s="126" customFormat="1" ht="11.25">
      <c r="A350" s="245"/>
      <c r="B350" s="157"/>
      <c r="C350" s="157"/>
      <c r="D350" s="157"/>
      <c r="E350" s="135"/>
      <c r="F350" s="246"/>
      <c r="G350" s="247"/>
      <c r="H350" s="209"/>
      <c r="I350" s="218"/>
      <c r="J350" s="2"/>
      <c r="K350" s="2"/>
      <c r="L350" s="2"/>
      <c r="M350" s="2"/>
      <c r="N350" s="2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</row>
    <row r="351" spans="1:40" s="126" customFormat="1" ht="11.25">
      <c r="A351" s="169"/>
      <c r="B351" s="146"/>
      <c r="C351" s="146"/>
      <c r="D351" s="146"/>
      <c r="E351" s="248"/>
      <c r="F351" s="372" t="s">
        <v>53</v>
      </c>
      <c r="G351" s="146"/>
      <c r="H351" s="373">
        <f>SUM(H347:H349)</f>
        <v>0</v>
      </c>
      <c r="I351" s="218"/>
      <c r="J351" s="2"/>
      <c r="K351" s="2"/>
      <c r="L351" s="2"/>
      <c r="M351" s="2"/>
      <c r="N351" s="2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0" s="126" customFormat="1" ht="12.75" customHeight="1">
      <c r="A352" s="145"/>
      <c r="B352" s="146"/>
      <c r="C352" s="146"/>
      <c r="D352" s="146"/>
      <c r="E352" s="146"/>
      <c r="F352" s="351"/>
      <c r="G352" s="146"/>
      <c r="H352" s="369"/>
      <c r="I352" s="218"/>
      <c r="J352" s="2"/>
      <c r="K352" s="2"/>
      <c r="L352" s="2"/>
      <c r="M352" s="2"/>
      <c r="N352" s="2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</row>
    <row r="353" spans="1:40" s="126" customFormat="1" ht="12.75" customHeight="1">
      <c r="A353" s="344" t="s">
        <v>30</v>
      </c>
      <c r="B353" s="346" t="s">
        <v>22</v>
      </c>
      <c r="C353" s="249" t="s">
        <v>1</v>
      </c>
      <c r="D353" s="174" t="s">
        <v>1</v>
      </c>
      <c r="E353" s="250" t="s">
        <v>1</v>
      </c>
      <c r="F353" s="346" t="s">
        <v>16</v>
      </c>
      <c r="G353" s="346" t="s">
        <v>20</v>
      </c>
      <c r="H353" s="162" t="s">
        <v>6</v>
      </c>
      <c r="I353" s="218"/>
      <c r="J353" s="2"/>
      <c r="K353" s="2"/>
      <c r="L353" s="2"/>
      <c r="M353" s="2"/>
      <c r="N353" s="2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</row>
    <row r="354" spans="1:40" s="126" customFormat="1" ht="11.25">
      <c r="A354" s="345"/>
      <c r="B354" s="347"/>
      <c r="C354" s="230" t="s">
        <v>24</v>
      </c>
      <c r="D354" s="230" t="s">
        <v>23</v>
      </c>
      <c r="E354" s="230" t="s">
        <v>25</v>
      </c>
      <c r="F354" s="347"/>
      <c r="G354" s="347"/>
      <c r="H354" s="251" t="s">
        <v>21</v>
      </c>
      <c r="I354" s="218"/>
      <c r="J354" s="2"/>
      <c r="K354" s="2"/>
      <c r="L354" s="2"/>
      <c r="M354" s="2"/>
      <c r="N354" s="2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</row>
    <row r="355" spans="1:40" s="126" customFormat="1" ht="11.25" customHeight="1">
      <c r="A355" s="252">
        <v>1026</v>
      </c>
      <c r="B355" s="253" t="s">
        <v>107</v>
      </c>
      <c r="C355" s="254">
        <v>34.6</v>
      </c>
      <c r="D355" s="254">
        <f>5.65+3.08</f>
        <v>8.73</v>
      </c>
      <c r="E355" s="254">
        <f>SUM(C355+D355)</f>
        <v>43.33</v>
      </c>
      <c r="F355" s="254">
        <f>0.502*C355+0.523*D355+2.095</f>
        <v>24.029989999999998</v>
      </c>
      <c r="G355" s="255">
        <v>0.9671</v>
      </c>
      <c r="H355" s="256">
        <f>F355*G355</f>
        <v>23.239403328999998</v>
      </c>
      <c r="I355" s="218"/>
      <c r="J355" s="2"/>
      <c r="K355" s="2"/>
      <c r="L355" s="2"/>
      <c r="M355" s="2"/>
      <c r="N355" s="2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</row>
    <row r="356" spans="1:40" s="126" customFormat="1" ht="11.25" customHeight="1">
      <c r="A356" s="257"/>
      <c r="B356" s="258" t="s">
        <v>108</v>
      </c>
      <c r="C356" s="259"/>
      <c r="D356" s="259"/>
      <c r="E356" s="259"/>
      <c r="F356" s="259"/>
      <c r="G356" s="260"/>
      <c r="H356" s="261"/>
      <c r="I356" s="218"/>
      <c r="J356" s="2"/>
      <c r="K356" s="2"/>
      <c r="L356" s="2"/>
      <c r="M356" s="2"/>
      <c r="N356" s="2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</row>
    <row r="357" spans="1:40" s="126" customFormat="1" ht="11.25" customHeight="1">
      <c r="A357" s="257">
        <v>1153</v>
      </c>
      <c r="B357" s="258" t="s">
        <v>109</v>
      </c>
      <c r="C357" s="259">
        <v>48.4</v>
      </c>
      <c r="D357" s="259">
        <f>0.15+3.08</f>
        <v>3.23</v>
      </c>
      <c r="E357" s="259">
        <f>SUM(C357+D357)</f>
        <v>51.629999999999995</v>
      </c>
      <c r="F357" s="259">
        <f>0.464*C357+0.483*E357</f>
        <v>47.39489</v>
      </c>
      <c r="G357" s="260">
        <v>0.357</v>
      </c>
      <c r="H357" s="261">
        <f>F357*G357</f>
        <v>16.919975729999997</v>
      </c>
      <c r="I357" s="218"/>
      <c r="J357" s="2"/>
      <c r="K357" s="2"/>
      <c r="L357" s="2"/>
      <c r="M357" s="2"/>
      <c r="N357" s="2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</row>
    <row r="358" spans="1:40" s="126" customFormat="1" ht="11.25" customHeight="1">
      <c r="A358" s="257">
        <v>1162</v>
      </c>
      <c r="B358" s="258" t="s">
        <v>110</v>
      </c>
      <c r="C358" s="259">
        <v>18</v>
      </c>
      <c r="D358" s="259">
        <f>0.15+3.08</f>
        <v>3.23</v>
      </c>
      <c r="E358" s="259">
        <f>SUM(C358+D358)</f>
        <v>21.23</v>
      </c>
      <c r="F358" s="259">
        <f>0.502*C358+0.523*D358+2.095</f>
        <v>12.82029</v>
      </c>
      <c r="G358" s="260">
        <v>1.1655</v>
      </c>
      <c r="H358" s="261">
        <f>F358*G358</f>
        <v>14.942047995</v>
      </c>
      <c r="I358" s="218"/>
      <c r="J358" s="2"/>
      <c r="K358" s="2"/>
      <c r="L358" s="2"/>
      <c r="M358" s="2"/>
      <c r="N358" s="2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</row>
    <row r="359" spans="1:40" s="126" customFormat="1" ht="11.25" customHeight="1">
      <c r="A359" s="262"/>
      <c r="B359" s="263" t="s">
        <v>111</v>
      </c>
      <c r="C359" s="264"/>
      <c r="D359" s="264"/>
      <c r="E359" s="264"/>
      <c r="F359" s="264"/>
      <c r="G359" s="265"/>
      <c r="H359" s="266"/>
      <c r="I359" s="218"/>
      <c r="J359" s="2"/>
      <c r="K359" s="2"/>
      <c r="L359" s="2"/>
      <c r="M359" s="2"/>
      <c r="N359" s="2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</row>
    <row r="360" spans="1:40" s="126" customFormat="1" ht="11.25">
      <c r="A360" s="143"/>
      <c r="B360" s="144"/>
      <c r="C360" s="144"/>
      <c r="D360" s="144"/>
      <c r="E360" s="144"/>
      <c r="F360" s="350" t="s">
        <v>54</v>
      </c>
      <c r="G360" s="144"/>
      <c r="H360" s="368">
        <f>SUM(H355:H359)</f>
        <v>55.101427054</v>
      </c>
      <c r="I360" s="218"/>
      <c r="J360" s="2"/>
      <c r="K360" s="2"/>
      <c r="L360" s="2"/>
      <c r="M360" s="2"/>
      <c r="N360" s="2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s="126" customFormat="1" ht="12.75" customHeight="1">
      <c r="A361" s="169"/>
      <c r="B361" s="146"/>
      <c r="C361" s="146"/>
      <c r="D361" s="146"/>
      <c r="E361" s="146"/>
      <c r="F361" s="351"/>
      <c r="G361" s="146"/>
      <c r="H361" s="369"/>
      <c r="I361" s="218"/>
      <c r="J361" s="2"/>
      <c r="K361" s="2"/>
      <c r="L361" s="2"/>
      <c r="M361" s="2"/>
      <c r="N361" s="2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s="126" customFormat="1" ht="12.75" customHeight="1">
      <c r="A362" s="143"/>
      <c r="B362" s="144"/>
      <c r="C362" s="144"/>
      <c r="D362" s="144"/>
      <c r="E362" s="374" t="s">
        <v>55</v>
      </c>
      <c r="F362" s="374"/>
      <c r="G362" s="374"/>
      <c r="H362" s="376">
        <f>TRUNC(H336+H343+H351+H360,2)</f>
        <v>471.48</v>
      </c>
      <c r="I362" s="218"/>
      <c r="J362" s="2"/>
      <c r="K362" s="2"/>
      <c r="L362" s="2"/>
      <c r="M362" s="2"/>
      <c r="N362" s="2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s="126" customFormat="1" ht="12.75" customHeight="1">
      <c r="A363" s="169"/>
      <c r="B363" s="146"/>
      <c r="C363" s="146"/>
      <c r="D363" s="146"/>
      <c r="E363" s="375"/>
      <c r="F363" s="375"/>
      <c r="G363" s="375"/>
      <c r="H363" s="377"/>
      <c r="I363" s="218"/>
      <c r="J363" s="2"/>
      <c r="K363" s="2"/>
      <c r="L363" s="2"/>
      <c r="M363" s="2"/>
      <c r="N363" s="2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</row>
    <row r="364" spans="1:40" s="126" customFormat="1" ht="12.75" customHeight="1">
      <c r="A364" s="143"/>
      <c r="B364" s="144"/>
      <c r="C364" s="144"/>
      <c r="D364" s="144"/>
      <c r="E364" s="374" t="s">
        <v>113</v>
      </c>
      <c r="F364" s="374"/>
      <c r="G364" s="374"/>
      <c r="H364" s="306">
        <f>TRUNC(H362*0.2605,2)</f>
        <v>122.82</v>
      </c>
      <c r="I364" s="218"/>
      <c r="J364" s="2"/>
      <c r="K364" s="2"/>
      <c r="L364" s="2"/>
      <c r="M364" s="2"/>
      <c r="N364" s="2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</row>
    <row r="365" spans="1:40" s="126" customFormat="1" ht="12.75" customHeight="1">
      <c r="A365" s="169"/>
      <c r="B365" s="146"/>
      <c r="C365" s="146"/>
      <c r="D365" s="146"/>
      <c r="E365" s="375"/>
      <c r="F365" s="375"/>
      <c r="G365" s="375"/>
      <c r="H365" s="307">
        <f>TRUNC(H363*0.35,2)</f>
        <v>0</v>
      </c>
      <c r="I365" s="218"/>
      <c r="J365" s="2"/>
      <c r="K365" s="2"/>
      <c r="L365" s="2"/>
      <c r="M365" s="2"/>
      <c r="N365" s="2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</row>
    <row r="366" spans="1:40" s="126" customFormat="1" ht="12.75" customHeight="1">
      <c r="A366" s="360"/>
      <c r="B366" s="361"/>
      <c r="C366" s="361"/>
      <c r="D366" s="144"/>
      <c r="E366" s="374" t="s">
        <v>27</v>
      </c>
      <c r="F366" s="374"/>
      <c r="G366" s="374"/>
      <c r="H366" s="378">
        <f>H364+H362</f>
        <v>594.3</v>
      </c>
      <c r="I366" s="267"/>
      <c r="J366" s="2"/>
      <c r="K366" s="2"/>
      <c r="L366" s="2"/>
      <c r="M366" s="2"/>
      <c r="N366" s="2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</row>
    <row r="367" spans="1:40" s="126" customFormat="1" ht="12.75" customHeight="1">
      <c r="A367" s="362"/>
      <c r="B367" s="363"/>
      <c r="C367" s="363"/>
      <c r="D367" s="157"/>
      <c r="E367" s="375"/>
      <c r="F367" s="375"/>
      <c r="G367" s="375"/>
      <c r="H367" s="379"/>
      <c r="I367" s="218"/>
      <c r="J367" s="2"/>
      <c r="K367" s="2"/>
      <c r="L367" s="2"/>
      <c r="M367" s="2"/>
      <c r="N367" s="2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0" s="126" customFormat="1" ht="12.75" customHeight="1">
      <c r="A368" s="380" t="s">
        <v>28</v>
      </c>
      <c r="B368" s="381"/>
      <c r="C368" s="185"/>
      <c r="D368" s="144"/>
      <c r="E368" s="144"/>
      <c r="F368" s="144"/>
      <c r="G368" s="144"/>
      <c r="H368" s="186"/>
      <c r="I368" s="218"/>
      <c r="J368" s="2"/>
      <c r="K368" s="2"/>
      <c r="L368" s="2"/>
      <c r="M368" s="2"/>
      <c r="N368" s="2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</row>
    <row r="369" spans="1:40" s="126" customFormat="1" ht="11.25">
      <c r="A369" s="169" t="s">
        <v>121</v>
      </c>
      <c r="B369" s="187"/>
      <c r="C369" s="146"/>
      <c r="D369" s="188"/>
      <c r="E369" s="146"/>
      <c r="F369" s="146"/>
      <c r="G369" s="146"/>
      <c r="H369" s="189"/>
      <c r="I369" s="218"/>
      <c r="J369" s="2"/>
      <c r="K369" s="2"/>
      <c r="L369" s="2"/>
      <c r="M369" s="2"/>
      <c r="N369" s="2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</row>
    <row r="370" spans="1:40" s="126" customFormat="1" ht="11.25">
      <c r="A370" s="169" t="s">
        <v>122</v>
      </c>
      <c r="B370" s="187"/>
      <c r="C370" s="146"/>
      <c r="D370" s="188"/>
      <c r="E370" s="146"/>
      <c r="F370" s="146"/>
      <c r="G370" s="146"/>
      <c r="H370" s="189"/>
      <c r="I370" s="218"/>
      <c r="J370" s="2"/>
      <c r="K370" s="2"/>
      <c r="L370" s="2"/>
      <c r="M370" s="2"/>
      <c r="N370" s="2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</row>
    <row r="371" spans="1:40" s="126" customFormat="1" ht="11.25">
      <c r="A371" s="169" t="s">
        <v>123</v>
      </c>
      <c r="B371" s="187"/>
      <c r="C371" s="146"/>
      <c r="D371" s="188"/>
      <c r="E371" s="146"/>
      <c r="F371" s="146"/>
      <c r="G371" s="146"/>
      <c r="H371" s="189"/>
      <c r="I371" s="218"/>
      <c r="J371" s="2"/>
      <c r="K371" s="2"/>
      <c r="L371" s="2"/>
      <c r="M371" s="2"/>
      <c r="N371" s="2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40" s="126" customFormat="1" ht="11.25">
      <c r="A372" s="169"/>
      <c r="B372" s="187"/>
      <c r="C372" s="146"/>
      <c r="D372" s="188"/>
      <c r="E372" s="146"/>
      <c r="F372" s="146"/>
      <c r="G372" s="146"/>
      <c r="H372" s="189"/>
      <c r="I372" s="218"/>
      <c r="J372" s="2"/>
      <c r="K372" s="2"/>
      <c r="L372" s="2"/>
      <c r="M372" s="2"/>
      <c r="N372" s="2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</row>
    <row r="373" spans="1:14" s="4" customFormat="1" ht="10.5" customHeight="1">
      <c r="A373" s="94" t="s">
        <v>99</v>
      </c>
      <c r="B373" s="95"/>
      <c r="C373" s="96"/>
      <c r="D373" s="273" t="s">
        <v>102</v>
      </c>
      <c r="E373" s="274"/>
      <c r="F373" s="274"/>
      <c r="G373" s="274"/>
      <c r="H373" s="275"/>
      <c r="I373" s="218"/>
      <c r="J373" s="2"/>
      <c r="K373" s="2"/>
      <c r="L373" s="2"/>
      <c r="M373" s="2"/>
      <c r="N373" s="2"/>
    </row>
    <row r="374" spans="1:14" s="4" customFormat="1" ht="10.5" customHeight="1">
      <c r="A374" s="97" t="s">
        <v>100</v>
      </c>
      <c r="B374" s="98"/>
      <c r="C374" s="99"/>
      <c r="D374" s="276"/>
      <c r="E374" s="277"/>
      <c r="F374" s="277"/>
      <c r="G374" s="277"/>
      <c r="H374" s="278"/>
      <c r="I374" s="218"/>
      <c r="J374" s="2"/>
      <c r="K374" s="2"/>
      <c r="L374" s="2"/>
      <c r="M374" s="2"/>
      <c r="N374" s="2"/>
    </row>
    <row r="375" spans="1:14" s="4" customFormat="1" ht="10.5" customHeight="1">
      <c r="A375" s="279" t="s">
        <v>101</v>
      </c>
      <c r="B375" s="280"/>
      <c r="C375" s="281"/>
      <c r="D375" s="282" t="s">
        <v>35</v>
      </c>
      <c r="E375" s="283"/>
      <c r="F375" s="283"/>
      <c r="G375" s="283"/>
      <c r="H375" s="286" t="s">
        <v>36</v>
      </c>
      <c r="I375" s="218"/>
      <c r="J375" s="2"/>
      <c r="K375" s="2"/>
      <c r="L375" s="2"/>
      <c r="M375" s="2"/>
      <c r="N375" s="2"/>
    </row>
    <row r="376" spans="1:14" s="4" customFormat="1" ht="10.5" customHeight="1" thickBot="1">
      <c r="A376" s="215" t="s">
        <v>90</v>
      </c>
      <c r="B376" s="216"/>
      <c r="C376" s="217"/>
      <c r="D376" s="284"/>
      <c r="E376" s="285"/>
      <c r="F376" s="285"/>
      <c r="G376" s="285"/>
      <c r="H376" s="287"/>
      <c r="I376" s="218"/>
      <c r="J376" s="2"/>
      <c r="K376" s="2"/>
      <c r="L376" s="2"/>
      <c r="M376" s="2"/>
      <c r="N376" s="2"/>
    </row>
  </sheetData>
  <sheetProtection/>
  <mergeCells count="386">
    <mergeCell ref="A250:B250"/>
    <mergeCell ref="D250:G251"/>
    <mergeCell ref="H250:H251"/>
    <mergeCell ref="A251:B251"/>
    <mergeCell ref="A252:A253"/>
    <mergeCell ref="B252:B253"/>
    <mergeCell ref="C252:C253"/>
    <mergeCell ref="F258:F259"/>
    <mergeCell ref="H258:H259"/>
    <mergeCell ref="A260:A261"/>
    <mergeCell ref="B260:C261"/>
    <mergeCell ref="D260:D261"/>
    <mergeCell ref="E260:E261"/>
    <mergeCell ref="F260:G261"/>
    <mergeCell ref="F265:F266"/>
    <mergeCell ref="H265:H266"/>
    <mergeCell ref="A267:A268"/>
    <mergeCell ref="B267:C268"/>
    <mergeCell ref="D267:D268"/>
    <mergeCell ref="E267:E268"/>
    <mergeCell ref="F267:F268"/>
    <mergeCell ref="G267:G268"/>
    <mergeCell ref="H267:H268"/>
    <mergeCell ref="B270:C270"/>
    <mergeCell ref="F271:F272"/>
    <mergeCell ref="H271:H272"/>
    <mergeCell ref="A273:B274"/>
    <mergeCell ref="C273:C274"/>
    <mergeCell ref="D273:F274"/>
    <mergeCell ref="H273:H274"/>
    <mergeCell ref="A275:F276"/>
    <mergeCell ref="H275:H276"/>
    <mergeCell ref="A277:B278"/>
    <mergeCell ref="E277:F278"/>
    <mergeCell ref="H277:H278"/>
    <mergeCell ref="A279:A280"/>
    <mergeCell ref="B279:D280"/>
    <mergeCell ref="E279:E280"/>
    <mergeCell ref="F279:F280"/>
    <mergeCell ref="G279:G280"/>
    <mergeCell ref="F283:F284"/>
    <mergeCell ref="H283:H284"/>
    <mergeCell ref="A285:A286"/>
    <mergeCell ref="B285:D286"/>
    <mergeCell ref="E285:E286"/>
    <mergeCell ref="F285:F286"/>
    <mergeCell ref="G285:G286"/>
    <mergeCell ref="F289:F290"/>
    <mergeCell ref="H289:H290"/>
    <mergeCell ref="A291:A292"/>
    <mergeCell ref="B291:B292"/>
    <mergeCell ref="F291:F292"/>
    <mergeCell ref="G291:G292"/>
    <mergeCell ref="F297:F298"/>
    <mergeCell ref="H297:H298"/>
    <mergeCell ref="E299:G300"/>
    <mergeCell ref="H299:H300"/>
    <mergeCell ref="E301:G302"/>
    <mergeCell ref="H301:H302"/>
    <mergeCell ref="A303:C304"/>
    <mergeCell ref="E303:G304"/>
    <mergeCell ref="H303:H304"/>
    <mergeCell ref="A305:B305"/>
    <mergeCell ref="D310:H311"/>
    <mergeCell ref="A312:C312"/>
    <mergeCell ref="D312:G313"/>
    <mergeCell ref="H312:H313"/>
    <mergeCell ref="A239:C240"/>
    <mergeCell ref="E239:G240"/>
    <mergeCell ref="H239:H240"/>
    <mergeCell ref="A241:B241"/>
    <mergeCell ref="D246:H247"/>
    <mergeCell ref="A248:C248"/>
    <mergeCell ref="D248:G249"/>
    <mergeCell ref="H248:H249"/>
    <mergeCell ref="F233:F234"/>
    <mergeCell ref="H233:H234"/>
    <mergeCell ref="E235:G236"/>
    <mergeCell ref="H235:H236"/>
    <mergeCell ref="E237:G238"/>
    <mergeCell ref="H237:H238"/>
    <mergeCell ref="F224:F225"/>
    <mergeCell ref="H224:H225"/>
    <mergeCell ref="A226:A227"/>
    <mergeCell ref="B226:B227"/>
    <mergeCell ref="F226:F227"/>
    <mergeCell ref="G226:G227"/>
    <mergeCell ref="F219:F220"/>
    <mergeCell ref="H219:H220"/>
    <mergeCell ref="A221:A222"/>
    <mergeCell ref="B221:D222"/>
    <mergeCell ref="E221:E222"/>
    <mergeCell ref="F221:F222"/>
    <mergeCell ref="G221:G222"/>
    <mergeCell ref="A209:F210"/>
    <mergeCell ref="H209:H210"/>
    <mergeCell ref="A211:B212"/>
    <mergeCell ref="E211:F212"/>
    <mergeCell ref="H211:H212"/>
    <mergeCell ref="A213:A214"/>
    <mergeCell ref="B213:D214"/>
    <mergeCell ref="E213:E214"/>
    <mergeCell ref="F213:F214"/>
    <mergeCell ref="G213:G214"/>
    <mergeCell ref="B204:C204"/>
    <mergeCell ref="F205:F206"/>
    <mergeCell ref="H205:H206"/>
    <mergeCell ref="A207:B208"/>
    <mergeCell ref="C207:C208"/>
    <mergeCell ref="D207:F208"/>
    <mergeCell ref="H207:H208"/>
    <mergeCell ref="F200:F201"/>
    <mergeCell ref="H200:H201"/>
    <mergeCell ref="A202:A203"/>
    <mergeCell ref="B202:C203"/>
    <mergeCell ref="D202:D203"/>
    <mergeCell ref="E202:E203"/>
    <mergeCell ref="F202:F203"/>
    <mergeCell ref="G202:G203"/>
    <mergeCell ref="H202:H203"/>
    <mergeCell ref="A187:A188"/>
    <mergeCell ref="B187:B188"/>
    <mergeCell ref="C187:C188"/>
    <mergeCell ref="F193:F194"/>
    <mergeCell ref="H193:H194"/>
    <mergeCell ref="A195:A196"/>
    <mergeCell ref="B195:C196"/>
    <mergeCell ref="D195:D196"/>
    <mergeCell ref="E195:E196"/>
    <mergeCell ref="F195:G196"/>
    <mergeCell ref="A185:B185"/>
    <mergeCell ref="D185:G186"/>
    <mergeCell ref="H185:H186"/>
    <mergeCell ref="A186:B186"/>
    <mergeCell ref="A174:C175"/>
    <mergeCell ref="E174:G175"/>
    <mergeCell ref="H174:H175"/>
    <mergeCell ref="A176:B176"/>
    <mergeCell ref="D181:H182"/>
    <mergeCell ref="A183:C183"/>
    <mergeCell ref="H162:H163"/>
    <mergeCell ref="A164:A165"/>
    <mergeCell ref="B164:B165"/>
    <mergeCell ref="F164:F165"/>
    <mergeCell ref="G164:G165"/>
    <mergeCell ref="F168:F169"/>
    <mergeCell ref="H168:H169"/>
    <mergeCell ref="F162:F163"/>
    <mergeCell ref="F151:F152"/>
    <mergeCell ref="H151:H152"/>
    <mergeCell ref="A153:A154"/>
    <mergeCell ref="B153:D154"/>
    <mergeCell ref="E153:E154"/>
    <mergeCell ref="F153:F154"/>
    <mergeCell ref="G153:G154"/>
    <mergeCell ref="D142:F143"/>
    <mergeCell ref="H142:H143"/>
    <mergeCell ref="A144:F145"/>
    <mergeCell ref="H144:H145"/>
    <mergeCell ref="A146:A147"/>
    <mergeCell ref="B146:D147"/>
    <mergeCell ref="E146:E147"/>
    <mergeCell ref="F146:F147"/>
    <mergeCell ref="G146:G147"/>
    <mergeCell ref="A142:B143"/>
    <mergeCell ref="A124:A125"/>
    <mergeCell ref="F135:F136"/>
    <mergeCell ref="H135:H136"/>
    <mergeCell ref="A137:A138"/>
    <mergeCell ref="B137:C138"/>
    <mergeCell ref="D137:D138"/>
    <mergeCell ref="E137:E138"/>
    <mergeCell ref="F137:F138"/>
    <mergeCell ref="G137:G138"/>
    <mergeCell ref="H137:H138"/>
    <mergeCell ref="H128:H129"/>
    <mergeCell ref="A130:A131"/>
    <mergeCell ref="B130:C131"/>
    <mergeCell ref="D130:D131"/>
    <mergeCell ref="E130:E131"/>
    <mergeCell ref="F130:G131"/>
    <mergeCell ref="A366:C367"/>
    <mergeCell ref="E366:G367"/>
    <mergeCell ref="H366:H367"/>
    <mergeCell ref="A368:B368"/>
    <mergeCell ref="D373:H374"/>
    <mergeCell ref="A375:C375"/>
    <mergeCell ref="D375:G376"/>
    <mergeCell ref="H375:H376"/>
    <mergeCell ref="F360:F361"/>
    <mergeCell ref="H360:H361"/>
    <mergeCell ref="E362:G363"/>
    <mergeCell ref="H362:H363"/>
    <mergeCell ref="E364:G365"/>
    <mergeCell ref="H364:H365"/>
    <mergeCell ref="F351:F352"/>
    <mergeCell ref="H351:H352"/>
    <mergeCell ref="A353:A354"/>
    <mergeCell ref="B353:B354"/>
    <mergeCell ref="F353:F354"/>
    <mergeCell ref="G353:G354"/>
    <mergeCell ref="F343:F344"/>
    <mergeCell ref="H343:H344"/>
    <mergeCell ref="A345:A346"/>
    <mergeCell ref="B345:D346"/>
    <mergeCell ref="E345:E346"/>
    <mergeCell ref="F345:F346"/>
    <mergeCell ref="G345:G346"/>
    <mergeCell ref="A336:F337"/>
    <mergeCell ref="H336:H337"/>
    <mergeCell ref="A338:A339"/>
    <mergeCell ref="B338:D339"/>
    <mergeCell ref="E338:E339"/>
    <mergeCell ref="F338:F339"/>
    <mergeCell ref="G338:G339"/>
    <mergeCell ref="F332:F333"/>
    <mergeCell ref="H332:H333"/>
    <mergeCell ref="A334:B335"/>
    <mergeCell ref="C334:C335"/>
    <mergeCell ref="D334:F335"/>
    <mergeCell ref="H334:H335"/>
    <mergeCell ref="F327:F328"/>
    <mergeCell ref="H327:H328"/>
    <mergeCell ref="A329:A330"/>
    <mergeCell ref="B329:C330"/>
    <mergeCell ref="D329:D330"/>
    <mergeCell ref="E329:E330"/>
    <mergeCell ref="F329:F330"/>
    <mergeCell ref="G329:G330"/>
    <mergeCell ref="H329:H330"/>
    <mergeCell ref="A316:A317"/>
    <mergeCell ref="B316:B317"/>
    <mergeCell ref="C316:C317"/>
    <mergeCell ref="F320:F321"/>
    <mergeCell ref="H320:H321"/>
    <mergeCell ref="A322:A323"/>
    <mergeCell ref="B322:C323"/>
    <mergeCell ref="D322:D323"/>
    <mergeCell ref="E322:E323"/>
    <mergeCell ref="F322:G323"/>
    <mergeCell ref="F100:F101"/>
    <mergeCell ref="H100:H101"/>
    <mergeCell ref="A102:A103"/>
    <mergeCell ref="B102:B103"/>
    <mergeCell ref="F102:F103"/>
    <mergeCell ref="G102:G103"/>
    <mergeCell ref="F89:F90"/>
    <mergeCell ref="H89:H90"/>
    <mergeCell ref="A91:A92"/>
    <mergeCell ref="B91:D92"/>
    <mergeCell ref="E91:E92"/>
    <mergeCell ref="F91:F92"/>
    <mergeCell ref="G91:G92"/>
    <mergeCell ref="A82:F83"/>
    <mergeCell ref="H82:H83"/>
    <mergeCell ref="A84:A85"/>
    <mergeCell ref="B84:D85"/>
    <mergeCell ref="E84:E85"/>
    <mergeCell ref="F84:F85"/>
    <mergeCell ref="G84:G85"/>
    <mergeCell ref="F78:F79"/>
    <mergeCell ref="H78:H79"/>
    <mergeCell ref="A80:B81"/>
    <mergeCell ref="C80:C81"/>
    <mergeCell ref="D80:F81"/>
    <mergeCell ref="H80:H81"/>
    <mergeCell ref="H73:H74"/>
    <mergeCell ref="A75:A76"/>
    <mergeCell ref="B75:C76"/>
    <mergeCell ref="D75:D76"/>
    <mergeCell ref="E75:E76"/>
    <mergeCell ref="F75:F76"/>
    <mergeCell ref="G75:G76"/>
    <mergeCell ref="H75:H76"/>
    <mergeCell ref="E170:G171"/>
    <mergeCell ref="H170:H171"/>
    <mergeCell ref="E172:G173"/>
    <mergeCell ref="H172:H173"/>
    <mergeCell ref="A314:B314"/>
    <mergeCell ref="D314:G315"/>
    <mergeCell ref="H314:H315"/>
    <mergeCell ref="A315:B315"/>
    <mergeCell ref="D183:G184"/>
    <mergeCell ref="H183:H184"/>
    <mergeCell ref="C142:C143"/>
    <mergeCell ref="H122:H123"/>
    <mergeCell ref="A123:B123"/>
    <mergeCell ref="A122:B122"/>
    <mergeCell ref="D122:G123"/>
    <mergeCell ref="F140:F141"/>
    <mergeCell ref="H140:H141"/>
    <mergeCell ref="B124:B125"/>
    <mergeCell ref="C124:C125"/>
    <mergeCell ref="F128:F129"/>
    <mergeCell ref="A1:B1"/>
    <mergeCell ref="D1:G2"/>
    <mergeCell ref="H1:H2"/>
    <mergeCell ref="A2:B2"/>
    <mergeCell ref="A3:A4"/>
    <mergeCell ref="B3:B4"/>
    <mergeCell ref="C3:C4"/>
    <mergeCell ref="F6:F7"/>
    <mergeCell ref="H6:H7"/>
    <mergeCell ref="A8:A9"/>
    <mergeCell ref="B8:C9"/>
    <mergeCell ref="D8:D9"/>
    <mergeCell ref="E8:E9"/>
    <mergeCell ref="F8:G9"/>
    <mergeCell ref="F12:F13"/>
    <mergeCell ref="H12:H13"/>
    <mergeCell ref="A14:A15"/>
    <mergeCell ref="B14:C15"/>
    <mergeCell ref="D14:D15"/>
    <mergeCell ref="E14:E15"/>
    <mergeCell ref="F14:F15"/>
    <mergeCell ref="G14:G15"/>
    <mergeCell ref="H14:H15"/>
    <mergeCell ref="F17:F18"/>
    <mergeCell ref="H17:H18"/>
    <mergeCell ref="A19:B20"/>
    <mergeCell ref="C19:C20"/>
    <mergeCell ref="D19:F20"/>
    <mergeCell ref="H19:H20"/>
    <mergeCell ref="F34:F35"/>
    <mergeCell ref="G34:G35"/>
    <mergeCell ref="A21:F22"/>
    <mergeCell ref="H21:H22"/>
    <mergeCell ref="A23:A24"/>
    <mergeCell ref="B23:D24"/>
    <mergeCell ref="E23:E24"/>
    <mergeCell ref="F23:F24"/>
    <mergeCell ref="G23:G24"/>
    <mergeCell ref="H41:H42"/>
    <mergeCell ref="A43:A44"/>
    <mergeCell ref="B43:B44"/>
    <mergeCell ref="F43:F44"/>
    <mergeCell ref="G43:G44"/>
    <mergeCell ref="F32:F33"/>
    <mergeCell ref="H32:H33"/>
    <mergeCell ref="A34:A35"/>
    <mergeCell ref="B34:D35"/>
    <mergeCell ref="E34:E35"/>
    <mergeCell ref="A68:A69"/>
    <mergeCell ref="B68:C69"/>
    <mergeCell ref="D68:D69"/>
    <mergeCell ref="E68:E69"/>
    <mergeCell ref="F68:G69"/>
    <mergeCell ref="F41:F42"/>
    <mergeCell ref="F46:F47"/>
    <mergeCell ref="F66:F67"/>
    <mergeCell ref="H46:H47"/>
    <mergeCell ref="E48:G49"/>
    <mergeCell ref="H48:H49"/>
    <mergeCell ref="A62:A63"/>
    <mergeCell ref="B62:B63"/>
    <mergeCell ref="C62:C63"/>
    <mergeCell ref="E50:G51"/>
    <mergeCell ref="H50:H51"/>
    <mergeCell ref="A52:C53"/>
    <mergeCell ref="E52:G53"/>
    <mergeCell ref="H52:H53"/>
    <mergeCell ref="A54:B54"/>
    <mergeCell ref="A60:B60"/>
    <mergeCell ref="D60:G61"/>
    <mergeCell ref="H60:H61"/>
    <mergeCell ref="A61:B61"/>
    <mergeCell ref="D56:H57"/>
    <mergeCell ref="A58:C58"/>
    <mergeCell ref="D58:G59"/>
    <mergeCell ref="H58:H59"/>
    <mergeCell ref="F105:F106"/>
    <mergeCell ref="H105:H106"/>
    <mergeCell ref="E107:G108"/>
    <mergeCell ref="H107:H108"/>
    <mergeCell ref="E109:G110"/>
    <mergeCell ref="H109:H110"/>
    <mergeCell ref="D118:H119"/>
    <mergeCell ref="A120:C120"/>
    <mergeCell ref="D120:G121"/>
    <mergeCell ref="H120:H121"/>
    <mergeCell ref="H66:H67"/>
    <mergeCell ref="F73:F74"/>
    <mergeCell ref="A111:C112"/>
    <mergeCell ref="E111:G112"/>
    <mergeCell ref="H111:H112"/>
    <mergeCell ref="A113:B113"/>
  </mergeCells>
  <printOptions horizontalCentered="1"/>
  <pageMargins left="0.984251968503937" right="0.7874015748031497" top="1.1811023622047245" bottom="0.7874015748031497" header="0.5118110236220472" footer="0.5118110236220472"/>
  <pageSetup horizontalDpi="300" verticalDpi="300" orientation="portrait" paperSize="9" scale="95" r:id="rId1"/>
  <rowBreaks count="2" manualBreakCount="2">
    <brk id="59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Renan Gomes</cp:lastModifiedBy>
  <cp:lastPrinted>2015-07-31T17:25:56Z</cp:lastPrinted>
  <dcterms:created xsi:type="dcterms:W3CDTF">1998-05-06T19:06:30Z</dcterms:created>
  <dcterms:modified xsi:type="dcterms:W3CDTF">2015-08-02T18:08:46Z</dcterms:modified>
  <cp:category/>
  <cp:version/>
  <cp:contentType/>
  <cp:contentStatus/>
</cp:coreProperties>
</file>