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45" windowWidth="7920" windowHeight="3540" tabRatio="599" firstSheet="30" activeTab="3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  <sheet name="Plan17" sheetId="17" r:id="rId17"/>
    <sheet name="Plan18" sheetId="18" r:id="rId18"/>
    <sheet name="Plan19" sheetId="19" r:id="rId19"/>
    <sheet name="Plan20" sheetId="20" r:id="rId20"/>
    <sheet name="Plan21" sheetId="21" r:id="rId21"/>
    <sheet name="Plan22" sheetId="22" r:id="rId22"/>
    <sheet name="Plan23" sheetId="23" r:id="rId23"/>
    <sheet name="Plan24" sheetId="24" r:id="rId24"/>
    <sheet name="Plan25" sheetId="25" r:id="rId25"/>
    <sheet name="Plan26" sheetId="26" r:id="rId26"/>
    <sheet name="Plan27" sheetId="27" r:id="rId27"/>
    <sheet name="Plan28" sheetId="28" r:id="rId28"/>
    <sheet name="Plan29" sheetId="29" r:id="rId29"/>
    <sheet name="Plan30" sheetId="30" r:id="rId30"/>
    <sheet name="Plan 1" sheetId="31" r:id="rId31"/>
    <sheet name="cronograma" sheetId="32" r:id="rId32"/>
    <sheet name="Plan31" sheetId="33" r:id="rId33"/>
  </sheets>
  <definedNames>
    <definedName name="_xlnm.Print_Area" localSheetId="31">'cronograma'!$A$1:$H$28</definedName>
    <definedName name="_xlnm.Print_Area" localSheetId="30">'Plan 1'!$A$1:$M$232</definedName>
  </definedNames>
  <calcPr fullCalcOnLoad="1"/>
</workbook>
</file>

<file path=xl/sharedStrings.xml><?xml version="1.0" encoding="utf-8"?>
<sst xmlns="http://schemas.openxmlformats.org/spreadsheetml/2006/main" count="3941" uniqueCount="1461">
  <si>
    <t>Báscula em alumínio natural, 0,80x0,60 m</t>
  </si>
  <si>
    <t>Báscula em alumínio natural, 2,0x0,60 m, inclusive grade proteção tela galv. e pintura</t>
  </si>
  <si>
    <t>Porta de aço de enrrolar, 2,0x1,50 m</t>
  </si>
  <si>
    <t xml:space="preserve">Quadro mural de aviso em azulejos, inclusive requadro de granito </t>
  </si>
  <si>
    <t xml:space="preserve">           TOTAL/ITEM</t>
  </si>
  <si>
    <t>AMBIENTES Nº14 - BANHEIRO DOS ALUNOS MASCULINO</t>
  </si>
  <si>
    <t>AMBIENTES Nº15 - BANHEIRO DOS ALUNOS FEMININO</t>
  </si>
  <si>
    <t>Mictório de aço inox (2,5x0,45)m, inclusive válvula e engates cromados</t>
  </si>
  <si>
    <t>Tanque em aço inóx, inclusive válvula, sifão e torneira cromada</t>
  </si>
  <si>
    <t>Tubo de pvc branco para esgoto diâmetro 75mm, inclusive conexões</t>
  </si>
  <si>
    <t>ESQUADRIAS</t>
  </si>
  <si>
    <t>Reservatório de água em fibra de vidro cap. 5000 l, inclusive adaptadores com flanges</t>
  </si>
  <si>
    <t>Tubo de pvc soldável marrom diâmetro 75mm (2 1/2"), inclusive conexões</t>
  </si>
  <si>
    <t>Registro de gaveta bruto diâmetro 75mm (2 1/2")</t>
  </si>
  <si>
    <t>Registro de gaveta bruto diâmetro 50mm (1 1/2")</t>
  </si>
  <si>
    <t>Registro de gaveta bruto diâmetro 32mm (1" )</t>
  </si>
  <si>
    <t>Tubo de pvc branco para esgoto diâmetro 150mm, inclusive conexões</t>
  </si>
  <si>
    <t>Caixa de insp. em alvenaria de blocos de concreto, 60x60x60, com tampa</t>
  </si>
  <si>
    <t>UN.</t>
  </si>
  <si>
    <t xml:space="preserve">de ferro fundido, revest. interno em chapisco e reboco, com arg.  de cimento e areia </t>
  </si>
  <si>
    <t>Caixa de gordura em alvenaria de blocos de concreto, 60x60x60, com tampa</t>
  </si>
  <si>
    <t>Fossa séptica em anéis pré-moldados concreto, diâm. 2m, h=1,70 m incl. tampa com visita</t>
  </si>
  <si>
    <t>Filtro anaeróbio anéis pré-moldados concreto, diâm. 2m, h=1,8 m, completo, incl. tampa</t>
  </si>
  <si>
    <t>SISTEMA ELÉTRICO</t>
  </si>
  <si>
    <t>Padrão de entrada trifásico em poste de concreto pré-moldado, inclusive eletrodutos,</t>
  </si>
  <si>
    <t>cabos e aterramento</t>
  </si>
  <si>
    <t>Cobertura em telhas cerâmicas tipo capa e canal, inclusive cumeeiras</t>
  </si>
  <si>
    <t>AMBIENTES Nº22 - ÁREA DE SERVIÇO</t>
  </si>
  <si>
    <t>Piso em cimentado camurçado executado com argamassa de cimento e areia,</t>
  </si>
  <si>
    <t>no traço 1:3, espessura de 3 cm , inclusive juntas plástica</t>
  </si>
  <si>
    <t>Passeio cimentado camurçado, arg. cimento e areia 1:3, lastro concreto 8 cm, preparo caixa</t>
  </si>
  <si>
    <t>Prateleiras em granito cinza, espessura 3 cm, inclusive alvenarias de apoio</t>
  </si>
  <si>
    <t>1.1</t>
  </si>
  <si>
    <t>2.1</t>
  </si>
  <si>
    <t>2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</si>
  <si>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</si>
  <si>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</si>
  <si>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</si>
  <si>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</si>
  <si>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</si>
  <si>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</si>
  <si>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</si>
  <si>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</si>
  <si>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</si>
  <si>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</si>
  <si>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</si>
  <si>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</si>
  <si>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</si>
  <si>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</si>
  <si>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</si>
  <si>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</si>
  <si>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</si>
  <si>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</si>
  <si>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</si>
  <si>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</si>
  <si>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</si>
  <si>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2.5</t>
  </si>
  <si>
    <t>2.5.1</t>
  </si>
  <si>
    <t>2.6</t>
  </si>
  <si>
    <t>2.6.1</t>
  </si>
  <si>
    <t>2.7</t>
  </si>
  <si>
    <t>2.7.1</t>
  </si>
  <si>
    <t>3.1</t>
  </si>
  <si>
    <t>3.2</t>
  </si>
  <si>
    <t>3.3</t>
  </si>
  <si>
    <t>3.2.1</t>
  </si>
  <si>
    <t>3.2.2</t>
  </si>
  <si>
    <t>3.2.3</t>
  </si>
  <si>
    <t>3.2.4</t>
  </si>
  <si>
    <t>3.3.1</t>
  </si>
  <si>
    <t>3.6</t>
  </si>
  <si>
    <t>3.6.1</t>
  </si>
  <si>
    <t>3.4</t>
  </si>
  <si>
    <t>3.4.1</t>
  </si>
  <si>
    <t>3.4.2</t>
  </si>
  <si>
    <t>3.4.3</t>
  </si>
  <si>
    <t>3.5</t>
  </si>
  <si>
    <t>3.5.1</t>
  </si>
  <si>
    <t>3.7</t>
  </si>
  <si>
    <t>3.7.1</t>
  </si>
  <si>
    <t>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</si>
  <si>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</si>
  <si>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</si>
  <si>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</si>
  <si>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</si>
  <si>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</si>
  <si>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</si>
  <si>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</si>
  <si>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</si>
  <si>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</si>
  <si>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4.3</t>
  </si>
  <si>
    <t>4.3.1</t>
  </si>
  <si>
    <t>4.4</t>
  </si>
  <si>
    <t>4.4.1</t>
  </si>
  <si>
    <t>4.5</t>
  </si>
  <si>
    <t>4.5.1</t>
  </si>
  <si>
    <t>4.5.2</t>
  </si>
  <si>
    <t>4.5.3</t>
  </si>
  <si>
    <t>4.5.4</t>
  </si>
  <si>
    <t>4.5.5</t>
  </si>
  <si>
    <t>4.6</t>
  </si>
  <si>
    <t>4.6.1</t>
  </si>
  <si>
    <t>4.6.2</t>
  </si>
  <si>
    <t>4.6.3</t>
  </si>
  <si>
    <t>4.7</t>
  </si>
  <si>
    <t>4.7.1</t>
  </si>
  <si>
    <t>4.7.2</t>
  </si>
  <si>
    <t>4.8</t>
  </si>
  <si>
    <t>4.8.1</t>
  </si>
  <si>
    <t>4.9</t>
  </si>
  <si>
    <t>4.9.1</t>
  </si>
  <si>
    <t>4.9.2</t>
  </si>
  <si>
    <t>4.9.3</t>
  </si>
  <si>
    <t>4.10</t>
  </si>
  <si>
    <t>4.10.1</t>
  </si>
  <si>
    <t>4.10.2</t>
  </si>
  <si>
    <t>5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</si>
  <si>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</si>
  <si>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</si>
  <si>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</si>
  <si>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</si>
  <si>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</si>
  <si>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</si>
  <si>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</si>
  <si>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</si>
  <si>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5.2.4</t>
  </si>
  <si>
    <t>5.3</t>
  </si>
  <si>
    <t>5.3.1</t>
  </si>
  <si>
    <t>5.4</t>
  </si>
  <si>
    <t>5.4.1</t>
  </si>
  <si>
    <t>5.4.2</t>
  </si>
  <si>
    <t>5.4.3</t>
  </si>
  <si>
    <t>5.4.4</t>
  </si>
  <si>
    <t>5.4.5</t>
  </si>
  <si>
    <t>5.5</t>
  </si>
  <si>
    <t>5.5.1</t>
  </si>
  <si>
    <t>5.5.2</t>
  </si>
  <si>
    <t>5.5.3</t>
  </si>
  <si>
    <t>5.6</t>
  </si>
  <si>
    <t>5.6.1</t>
  </si>
  <si>
    <t>5.6.2</t>
  </si>
  <si>
    <t>5.6.3</t>
  </si>
  <si>
    <t>5.7</t>
  </si>
  <si>
    <t>5.7.1</t>
  </si>
  <si>
    <t>5.8</t>
  </si>
  <si>
    <t>5.8.1</t>
  </si>
  <si>
    <t>5.8.2</t>
  </si>
  <si>
    <t>5.8.3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</si>
  <si>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</si>
  <si>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</si>
  <si>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</si>
  <si>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</si>
  <si>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</si>
  <si>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</si>
  <si>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</si>
  <si>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</si>
  <si>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</si>
  <si>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6.2.4</t>
  </si>
  <si>
    <t>6.3</t>
  </si>
  <si>
    <t>6.3.1</t>
  </si>
  <si>
    <t>6.4</t>
  </si>
  <si>
    <t>6.4.1</t>
  </si>
  <si>
    <t>6.4.2</t>
  </si>
  <si>
    <t>6.4.3</t>
  </si>
  <si>
    <t>6.4.4</t>
  </si>
  <si>
    <t>6.4.5</t>
  </si>
  <si>
    <t>6.5</t>
  </si>
  <si>
    <t>6.5.1</t>
  </si>
  <si>
    <t>6.5.2</t>
  </si>
  <si>
    <t>6.5.3</t>
  </si>
  <si>
    <t>6.6</t>
  </si>
  <si>
    <t>6.6.1</t>
  </si>
  <si>
    <t>6.6.2</t>
  </si>
  <si>
    <t>6.7</t>
  </si>
  <si>
    <t>6.7.1</t>
  </si>
  <si>
    <t>6.8</t>
  </si>
  <si>
    <t>6.8.1</t>
  </si>
  <si>
    <t>6.8.2</t>
  </si>
  <si>
    <t>6.8.3</t>
  </si>
  <si>
    <t>7</t>
  </si>
  <si>
    <t>7.1</t>
  </si>
  <si>
    <t>7.1.1</t>
  </si>
  <si>
    <t>7.1.2</t>
  </si>
  <si>
    <t>7.1.3</t>
  </si>
  <si>
    <t>7.2</t>
  </si>
  <si>
    <t>7.2.1</t>
  </si>
  <si>
    <t>7.2.2</t>
  </si>
  <si>
    <t>7.2.3</t>
  </si>
  <si>
    <t>7.2.4</t>
  </si>
  <si>
    <t>7.3</t>
  </si>
  <si>
    <t>7.3.1</t>
  </si>
  <si>
    <t>7.4</t>
  </si>
  <si>
    <t>7.4.1</t>
  </si>
  <si>
    <t>7.4.2</t>
  </si>
  <si>
    <t>7.4.3</t>
  </si>
  <si>
    <t>7.4.4</t>
  </si>
  <si>
    <t>7.4.5</t>
  </si>
  <si>
    <t>7.5</t>
  </si>
  <si>
    <t>7.5.1</t>
  </si>
  <si>
    <t>7.5.2</t>
  </si>
  <si>
    <t>7.5.3</t>
  </si>
  <si>
    <t>7.6</t>
  </si>
  <si>
    <t>7.6.1</t>
  </si>
  <si>
    <t>7.6.2</t>
  </si>
  <si>
    <t>7.7</t>
  </si>
  <si>
    <t>7.7.1</t>
  </si>
  <si>
    <t>7.8</t>
  </si>
  <si>
    <t>7.8.1</t>
  </si>
  <si>
    <t>7.8.2</t>
  </si>
  <si>
    <t>7.8.3</t>
  </si>
  <si>
    <t>8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</si>
  <si>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</si>
  <si>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</si>
  <si>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</si>
  <si>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</si>
  <si>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</si>
  <si>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</si>
  <si>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</si>
  <si>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</si>
  <si>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</si>
  <si>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8.3</t>
  </si>
  <si>
    <t>8.3.1</t>
  </si>
  <si>
    <t>8.4</t>
  </si>
  <si>
    <t>8.4.1</t>
  </si>
  <si>
    <t>8.5</t>
  </si>
  <si>
    <t>8.5.1</t>
  </si>
  <si>
    <t>8.5.2</t>
  </si>
  <si>
    <t>8.5.3</t>
  </si>
  <si>
    <t>8.5.4</t>
  </si>
  <si>
    <t>8.5.5</t>
  </si>
  <si>
    <t>8.6</t>
  </si>
  <si>
    <t>8.6.1</t>
  </si>
  <si>
    <t>8.6.2</t>
  </si>
  <si>
    <t>8.6.3</t>
  </si>
  <si>
    <t>8.7</t>
  </si>
  <si>
    <t>8.7.1</t>
  </si>
  <si>
    <t>8.7.2</t>
  </si>
  <si>
    <t>8.8</t>
  </si>
  <si>
    <t>8.8.1</t>
  </si>
  <si>
    <t>8.9</t>
  </si>
  <si>
    <t>8.9.1</t>
  </si>
  <si>
    <t>8.9.2</t>
  </si>
  <si>
    <t>8.9.3</t>
  </si>
  <si>
    <t>8.10</t>
  </si>
  <si>
    <t>8.10.1</t>
  </si>
  <si>
    <t>8.10.2</t>
  </si>
  <si>
    <t>9</t>
  </si>
  <si>
    <t>9.1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</si>
  <si>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</si>
  <si>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</si>
  <si>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</si>
  <si>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</si>
  <si>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</si>
  <si>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</si>
  <si>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</si>
  <si>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</si>
  <si>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</si>
  <si>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9.3</t>
  </si>
  <si>
    <t>9.3.1</t>
  </si>
  <si>
    <t>9.4</t>
  </si>
  <si>
    <t>9.4.1</t>
  </si>
  <si>
    <t>9.5</t>
  </si>
  <si>
    <t>9.5.1</t>
  </si>
  <si>
    <t>9.5.2</t>
  </si>
  <si>
    <t>9.5.3</t>
  </si>
  <si>
    <t>9.5.4</t>
  </si>
  <si>
    <t>9.5.5</t>
  </si>
  <si>
    <t>9.6</t>
  </si>
  <si>
    <t>9.6.1</t>
  </si>
  <si>
    <t>9.6.2</t>
  </si>
  <si>
    <t>9.6.3</t>
  </si>
  <si>
    <t>9.7</t>
  </si>
  <si>
    <t>9.7.1</t>
  </si>
  <si>
    <t>9.7.2</t>
  </si>
  <si>
    <t>9.7.3</t>
  </si>
  <si>
    <t>9.8</t>
  </si>
  <si>
    <t>9.8.1</t>
  </si>
  <si>
    <t>9.9</t>
  </si>
  <si>
    <t>9.9.1</t>
  </si>
  <si>
    <t>9.9.2</t>
  </si>
  <si>
    <t>9.9.3</t>
  </si>
  <si>
    <t>9.10</t>
  </si>
  <si>
    <t>9.10.1</t>
  </si>
  <si>
    <t>9.10.2</t>
  </si>
  <si>
    <t>10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</si>
  <si>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</si>
  <si>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</si>
  <si>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</si>
  <si>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</si>
  <si>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</si>
  <si>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</si>
  <si>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</si>
  <si>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</si>
  <si>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</si>
  <si>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</si>
  <si>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</si>
  <si>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</si>
  <si>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10.4</t>
  </si>
  <si>
    <t>10.4.1</t>
  </si>
  <si>
    <t>10.5</t>
  </si>
  <si>
    <t>10.5.1</t>
  </si>
  <si>
    <t>10.5.2</t>
  </si>
  <si>
    <t>10.5.3</t>
  </si>
  <si>
    <t>10.5.4</t>
  </si>
  <si>
    <t>10.5.5</t>
  </si>
  <si>
    <t>10.6</t>
  </si>
  <si>
    <t>10.6.1</t>
  </si>
  <si>
    <t>10.6.2</t>
  </si>
  <si>
    <t>10.6.3</t>
  </si>
  <si>
    <t>10.7</t>
  </si>
  <si>
    <t>10.7.1</t>
  </si>
  <si>
    <t>10.7.2</t>
  </si>
  <si>
    <t>10.7.3</t>
  </si>
  <si>
    <t>10.8</t>
  </si>
  <si>
    <t>10.8.1</t>
  </si>
  <si>
    <t>10.9</t>
  </si>
  <si>
    <t>10.9.1</t>
  </si>
  <si>
    <t>10.9.2</t>
  </si>
  <si>
    <t>10.9.3</t>
  </si>
  <si>
    <t>10.10</t>
  </si>
  <si>
    <t>10.10.1</t>
  </si>
  <si>
    <t>10.10.2</t>
  </si>
  <si>
    <t>11</t>
  </si>
  <si>
    <t>11.1</t>
  </si>
  <si>
    <t>11.1.1</t>
  </si>
  <si>
    <t>11.1.2</t>
  </si>
  <si>
    <t>11.1.3</t>
  </si>
  <si>
    <t>11.1.4</t>
  </si>
  <si>
    <t>11.2</t>
  </si>
  <si>
    <t>11.2.1</t>
  </si>
  <si>
    <t>11.2.2</t>
  </si>
  <si>
    <t>11.2.3</t>
  </si>
  <si>
    <t>11.2.4</t>
  </si>
  <si>
    <t>11.3</t>
  </si>
  <si>
    <t>11.3.1</t>
  </si>
  <si>
    <t>11.4</t>
  </si>
  <si>
    <t>11.4.1</t>
  </si>
  <si>
    <t>11.5</t>
  </si>
  <si>
    <t>11.5.1</t>
  </si>
  <si>
    <t>11.5.2</t>
  </si>
  <si>
    <t>11.5.3</t>
  </si>
  <si>
    <t>11.5.4</t>
  </si>
  <si>
    <t>11.5.5</t>
  </si>
  <si>
    <t>11.6</t>
  </si>
  <si>
    <t>11.6.1</t>
  </si>
  <si>
    <t>11.6.2</t>
  </si>
  <si>
    <t>11.6.3</t>
  </si>
  <si>
    <t>11.7</t>
  </si>
  <si>
    <t>11.7.1</t>
  </si>
  <si>
    <t>11.7.2</t>
  </si>
  <si>
    <t>11.7.3</t>
  </si>
  <si>
    <t>11.8</t>
  </si>
  <si>
    <t>11.8.1</t>
  </si>
  <si>
    <t>11.9</t>
  </si>
  <si>
    <t>11.9.1</t>
  </si>
  <si>
    <t>11.9.2</t>
  </si>
  <si>
    <t>11.9.3</t>
  </si>
  <si>
    <t>11.10</t>
  </si>
  <si>
    <t>11.10.1</t>
  </si>
  <si>
    <t>11.10.2</t>
  </si>
  <si>
    <t>12</t>
  </si>
  <si>
    <t>12.1</t>
  </si>
  <si>
    <t>12.1.1</t>
  </si>
  <si>
    <t>12.1.2</t>
  </si>
  <si>
    <t>12.1.3</t>
  </si>
  <si>
    <t>12.1.4</t>
  </si>
  <si>
    <t>12.2</t>
  </si>
  <si>
    <t>12.2.1</t>
  </si>
  <si>
    <t>12.2.2</t>
  </si>
  <si>
    <t>12.2.3</t>
  </si>
  <si>
    <t>12.2.4</t>
  </si>
  <si>
    <t>12.3</t>
  </si>
  <si>
    <t>12.3.1</t>
  </si>
  <si>
    <t>12.4</t>
  </si>
  <si>
    <t>12.4.1</t>
  </si>
  <si>
    <t>12.5</t>
  </si>
  <si>
    <t>12.5.1</t>
  </si>
  <si>
    <t>12.5.2</t>
  </si>
  <si>
    <t>12.5.3</t>
  </si>
  <si>
    <t>12.5.4</t>
  </si>
  <si>
    <t>12.5.5</t>
  </si>
  <si>
    <t>12.6</t>
  </si>
  <si>
    <t>12.6.1</t>
  </si>
  <si>
    <t>12.6.2</t>
  </si>
  <si>
    <t>12.6.3</t>
  </si>
  <si>
    <t>12.7</t>
  </si>
  <si>
    <t>12.7.1</t>
  </si>
  <si>
    <t>12.7.2</t>
  </si>
  <si>
    <t>12.7.3</t>
  </si>
  <si>
    <t>12.8</t>
  </si>
  <si>
    <t>12.8.1</t>
  </si>
  <si>
    <t>12.9</t>
  </si>
  <si>
    <t>12.9.1</t>
  </si>
  <si>
    <t>12.9.2</t>
  </si>
  <si>
    <t>12.9.3</t>
  </si>
  <si>
    <t>12.10</t>
  </si>
  <si>
    <t>12.10.1</t>
  </si>
  <si>
    <t>12.10.2</t>
  </si>
  <si>
    <t>13</t>
  </si>
  <si>
    <t>13.1</t>
  </si>
  <si>
    <t>13.1.1</t>
  </si>
  <si>
    <t>13.1.2</t>
  </si>
  <si>
    <t>13.1.3</t>
  </si>
  <si>
    <t>13.1.4</t>
  </si>
  <si>
    <t>13.2</t>
  </si>
  <si>
    <t>13.2.1</t>
  </si>
  <si>
    <t>13.2.2</t>
  </si>
  <si>
    <t>13.2.3</t>
  </si>
  <si>
    <t>13.2.4</t>
  </si>
  <si>
    <t>13.3</t>
  </si>
  <si>
    <t>13.3.1</t>
  </si>
  <si>
    <t>13.4</t>
  </si>
  <si>
    <t>13.4.1</t>
  </si>
  <si>
    <t>13.5</t>
  </si>
  <si>
    <t>13.5.1</t>
  </si>
  <si>
    <t>13.5.2</t>
  </si>
  <si>
    <t>13.5.3</t>
  </si>
  <si>
    <t>13.5.4</t>
  </si>
  <si>
    <t>13.5.5</t>
  </si>
  <si>
    <t>13.6</t>
  </si>
  <si>
    <t>13.6.1</t>
  </si>
  <si>
    <t>13.6.2</t>
  </si>
  <si>
    <t>13.6.3</t>
  </si>
  <si>
    <t>13.7</t>
  </si>
  <si>
    <t>13.7.1</t>
  </si>
  <si>
    <t>13.7.2</t>
  </si>
  <si>
    <t>13.7.3</t>
  </si>
  <si>
    <t>13.8</t>
  </si>
  <si>
    <t>13.8.1</t>
  </si>
  <si>
    <t>13.9</t>
  </si>
  <si>
    <t>13.9.1</t>
  </si>
  <si>
    <t>13.9.2</t>
  </si>
  <si>
    <t>13.9.3</t>
  </si>
  <si>
    <t>13.10</t>
  </si>
  <si>
    <t>13.10.1</t>
  </si>
  <si>
    <t>13.10.2</t>
  </si>
  <si>
    <t>14</t>
  </si>
  <si>
    <t>14.1</t>
  </si>
  <si>
    <t>14.1.1</t>
  </si>
  <si>
    <t>14.1.2</t>
  </si>
  <si>
    <t>14.1.3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</si>
  <si>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</si>
  <si>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</si>
  <si>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</si>
  <si>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</si>
  <si>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</si>
  <si>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</si>
  <si>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</si>
  <si>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</si>
  <si>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</si>
  <si>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</si>
  <si>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</si>
  <si>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</si>
  <si>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</si>
  <si>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</si>
  <si>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14.3</t>
  </si>
  <si>
    <t>14.3.1</t>
  </si>
  <si>
    <t>14.3.2</t>
  </si>
  <si>
    <t>14.4</t>
  </si>
  <si>
    <t>14.4.1</t>
  </si>
  <si>
    <t>14.4.2</t>
  </si>
  <si>
    <t>14.4.3</t>
  </si>
  <si>
    <t xml:space="preserve">   TOTAL</t>
  </si>
  <si>
    <t>14.4.4</t>
  </si>
  <si>
    <t>14.5</t>
  </si>
  <si>
    <t>14.5.1</t>
  </si>
  <si>
    <t>14.5.2</t>
  </si>
  <si>
    <t>14.5.3</t>
  </si>
  <si>
    <t>14.5.4</t>
  </si>
  <si>
    <t>14.6</t>
  </si>
  <si>
    <t>14.6.1</t>
  </si>
  <si>
    <t>14.6.2</t>
  </si>
  <si>
    <t>14.7</t>
  </si>
  <si>
    <t>14.7.1</t>
  </si>
  <si>
    <t>14.8</t>
  </si>
  <si>
    <t>14.8.1</t>
  </si>
  <si>
    <t>14.8.2</t>
  </si>
  <si>
    <t>14.8.3</t>
  </si>
  <si>
    <t>15</t>
  </si>
  <si>
    <t>15.1</t>
  </si>
  <si>
    <t>15.1.1</t>
  </si>
  <si>
    <t>15.1.2</t>
  </si>
  <si>
    <t>15.1.3</t>
  </si>
  <si>
    <t>15.1.4</t>
  </si>
  <si>
    <t>15.2</t>
  </si>
  <si>
    <t>15.2.1</t>
  </si>
  <si>
    <t>15.2.2</t>
  </si>
  <si>
    <t>15.2.3</t>
  </si>
  <si>
    <t>15.2.4</t>
  </si>
  <si>
    <t>Lavatório de louça branca com coluna, inclusive sifão, válvula, engate e torneira cromados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</si>
  <si>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</si>
  <si>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</si>
  <si>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</si>
  <si>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</si>
  <si>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</si>
  <si>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</si>
  <si>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</si>
  <si>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</si>
  <si>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</si>
  <si>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</si>
  <si>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</si>
  <si>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15.3</t>
  </si>
  <si>
    <t>15.3.1</t>
  </si>
  <si>
    <t>15.3.2</t>
  </si>
  <si>
    <t>15.4</t>
  </si>
  <si>
    <t>15.4.1</t>
  </si>
  <si>
    <t>15.5</t>
  </si>
  <si>
    <t>15.5.1</t>
  </si>
  <si>
    <t>15.5.2</t>
  </si>
  <si>
    <t>15.5.3</t>
  </si>
  <si>
    <t>15.5.4</t>
  </si>
  <si>
    <t>15.6</t>
  </si>
  <si>
    <t>15.6.1</t>
  </si>
  <si>
    <t>15.6.2</t>
  </si>
  <si>
    <t>15.6.3</t>
  </si>
  <si>
    <t>15.6.4</t>
  </si>
  <si>
    <t>15.7</t>
  </si>
  <si>
    <t>15.7.1</t>
  </si>
  <si>
    <t>15.7.2</t>
  </si>
  <si>
    <t>15.7.3</t>
  </si>
  <si>
    <t>15.8</t>
  </si>
  <si>
    <t>15.8.1</t>
  </si>
  <si>
    <t>15.9</t>
  </si>
  <si>
    <t>15.9.1</t>
  </si>
  <si>
    <t>15.9.2</t>
  </si>
  <si>
    <t>15.9.3</t>
  </si>
  <si>
    <t>15.10</t>
  </si>
  <si>
    <t>15.10.1</t>
  </si>
  <si>
    <t>16</t>
  </si>
  <si>
    <t>16.1</t>
  </si>
  <si>
    <t>16.1.1</t>
  </si>
  <si>
    <t>16.1.2</t>
  </si>
  <si>
    <t>16.1.3</t>
  </si>
  <si>
    <t>16.1.4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</si>
  <si>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</si>
  <si>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</si>
  <si>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</si>
  <si>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</si>
  <si>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</si>
  <si>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</si>
  <si>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</si>
  <si>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</si>
  <si>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</si>
  <si>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</si>
  <si>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</si>
  <si>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</si>
  <si>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</si>
  <si>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</si>
  <si>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</si>
  <si>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16.3</t>
  </si>
  <si>
    <t>16.3.1</t>
  </si>
  <si>
    <t>16.3.2</t>
  </si>
  <si>
    <t>16.4</t>
  </si>
  <si>
    <t>16.4.1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</si>
  <si>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</si>
  <si>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</si>
  <si>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</si>
  <si>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</si>
  <si>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</si>
  <si>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</si>
  <si>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</si>
  <si>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</si>
  <si>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16.6.3</t>
  </si>
  <si>
    <t>16.6.4</t>
  </si>
  <si>
    <t>16.7</t>
  </si>
  <si>
    <t>16.7.1</t>
  </si>
  <si>
    <t>16.7.2</t>
  </si>
  <si>
    <t>16.7.3</t>
  </si>
  <si>
    <t>16.8</t>
  </si>
  <si>
    <t>16.8.1</t>
  </si>
  <si>
    <t>16.9.1</t>
  </si>
  <si>
    <t>16.9</t>
  </si>
  <si>
    <t>16.9.2</t>
  </si>
  <si>
    <t>16.9.3</t>
  </si>
  <si>
    <t>16.10</t>
  </si>
  <si>
    <t>16.10.1</t>
  </si>
  <si>
    <t>17</t>
  </si>
  <si>
    <t>17.1</t>
  </si>
  <si>
    <t>17.1.1</t>
  </si>
  <si>
    <t>17.1.2</t>
  </si>
  <si>
    <t>17.1.3</t>
  </si>
  <si>
    <t>17.2</t>
  </si>
  <si>
    <t>17.2.1</t>
  </si>
  <si>
    <t>17.2.2</t>
  </si>
  <si>
    <t>17.2.3</t>
  </si>
  <si>
    <t>17.3</t>
  </si>
  <si>
    <t>17.3.1</t>
  </si>
  <si>
    <t>17.3.2</t>
  </si>
  <si>
    <t>17.3.3</t>
  </si>
  <si>
    <t>17.3.4</t>
  </si>
  <si>
    <t>17.3.5</t>
  </si>
  <si>
    <t>17.6</t>
  </si>
  <si>
    <t>17.6.1</t>
  </si>
  <si>
    <t>17.6.2</t>
  </si>
  <si>
    <t>17.6.3</t>
  </si>
  <si>
    <t>17.7</t>
  </si>
  <si>
    <t>17.7.1</t>
  </si>
  <si>
    <t>17.7.2</t>
  </si>
  <si>
    <t>17.8</t>
  </si>
  <si>
    <t>17.8.1</t>
  </si>
  <si>
    <t>17.9</t>
  </si>
  <si>
    <t>17.9.1</t>
  </si>
  <si>
    <t>17.9.2</t>
  </si>
  <si>
    <t>17.9.3</t>
  </si>
  <si>
    <t>18</t>
  </si>
  <si>
    <t>18.1</t>
  </si>
  <si>
    <t>18.1.1</t>
  </si>
  <si>
    <t>18.1.2</t>
  </si>
  <si>
    <t>18.1.3</t>
  </si>
  <si>
    <t>18.2</t>
  </si>
  <si>
    <t>18.2.1</t>
  </si>
  <si>
    <t>18.2.2</t>
  </si>
  <si>
    <t>18.2.3</t>
  </si>
  <si>
    <t>18.2.4</t>
  </si>
  <si>
    <t>18.3</t>
  </si>
  <si>
    <t>18.3.1</t>
  </si>
  <si>
    <t>18.3.2</t>
  </si>
  <si>
    <t>18.3.3</t>
  </si>
  <si>
    <t>18.3.4</t>
  </si>
  <si>
    <t>18.3.5</t>
  </si>
  <si>
    <t>18.4</t>
  </si>
  <si>
    <t>18.4.1</t>
  </si>
  <si>
    <t>18.4.2</t>
  </si>
  <si>
    <t>18.4.3</t>
  </si>
  <si>
    <t>18.5</t>
  </si>
  <si>
    <t>18.5.1</t>
  </si>
  <si>
    <t>18.5.2</t>
  </si>
  <si>
    <t>18.6</t>
  </si>
  <si>
    <t>18.6.1</t>
  </si>
  <si>
    <t>18.7</t>
  </si>
  <si>
    <t>18.7.1</t>
  </si>
  <si>
    <t>18.7.2</t>
  </si>
  <si>
    <t>18.7.3</t>
  </si>
  <si>
    <t>19.1</t>
  </si>
  <si>
    <t>19.1.1</t>
  </si>
  <si>
    <t>19.1.2</t>
  </si>
  <si>
    <t>19.1.3</t>
  </si>
  <si>
    <t>19.2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</si>
  <si>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</si>
  <si>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</si>
  <si>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</si>
  <si>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</si>
  <si>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</si>
  <si>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</si>
  <si>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</si>
  <si>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</si>
  <si>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</si>
  <si>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</si>
  <si>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</si>
  <si>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</si>
  <si>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</si>
  <si>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19.3</t>
  </si>
  <si>
    <t>19.3.1</t>
  </si>
  <si>
    <t>19.3.2</t>
  </si>
  <si>
    <t>19.4</t>
  </si>
  <si>
    <t>19.4.1</t>
  </si>
  <si>
    <t>19.4.2</t>
  </si>
  <si>
    <t>19.4.3</t>
  </si>
  <si>
    <t>19.4.4</t>
  </si>
  <si>
    <t>19.5</t>
  </si>
  <si>
    <t>19.5.1</t>
  </si>
  <si>
    <t>19.5.2</t>
  </si>
  <si>
    <t>19.5.3</t>
  </si>
  <si>
    <t>19.5.4</t>
  </si>
  <si>
    <t>19.6</t>
  </si>
  <si>
    <t>19.6.1</t>
  </si>
  <si>
    <t>19.6.2</t>
  </si>
  <si>
    <t>19.7</t>
  </si>
  <si>
    <t>19.7.1</t>
  </si>
  <si>
    <t>19.8</t>
  </si>
  <si>
    <t>19.8.1</t>
  </si>
  <si>
    <t>19.8.2</t>
  </si>
  <si>
    <t>19.8.3</t>
  </si>
  <si>
    <t>Tratamento de armaduras expostas e recuperação estrutural em concreto armado</t>
  </si>
  <si>
    <t>15.8.2</t>
  </si>
  <si>
    <t>16.8.2</t>
  </si>
  <si>
    <t>Alçapão em alumínio natural, 0,70x0,70 m</t>
  </si>
  <si>
    <t>AMBIENTE Nº1 - CIRCULAÇÃO / SAGUÃO</t>
  </si>
  <si>
    <t>2.8</t>
  </si>
  <si>
    <t>2.8.1</t>
  </si>
  <si>
    <t>Banco em ferro fundido com assento e encosto em madeira de lei, colocado, inclusive</t>
  </si>
  <si>
    <t>pintura esmalte sintético com uso de fundo anticorrosivo</t>
  </si>
  <si>
    <t xml:space="preserve"> un</t>
  </si>
  <si>
    <t>esmalte sintético com uso de fundo anticorrosivo</t>
  </si>
  <si>
    <t>Pintura esmalte sint. em esquadrias metálicas com uso de fundo anticorrosivo a duas demãos</t>
  </si>
  <si>
    <t>Ponto para luminária de uma lâmpadas fluorescente de 40W, completa, com reator</t>
  </si>
  <si>
    <t>20</t>
  </si>
  <si>
    <t>20.1</t>
  </si>
  <si>
    <t>20.1.1</t>
  </si>
  <si>
    <t>20.1.2</t>
  </si>
  <si>
    <t>20.1.3</t>
  </si>
  <si>
    <t>20.2</t>
  </si>
  <si>
    <t>20.2.1</t>
  </si>
  <si>
    <t>20.2.2</t>
  </si>
  <si>
    <t>20.2.3</t>
  </si>
  <si>
    <t>20.2.4</t>
  </si>
  <si>
    <t>20.2.5</t>
  </si>
  <si>
    <t>20.2.6</t>
  </si>
  <si>
    <t>20.3</t>
  </si>
  <si>
    <t>20.3.1</t>
  </si>
  <si>
    <t>20.3.2</t>
  </si>
  <si>
    <t>20.3.3</t>
  </si>
  <si>
    <t>20.4</t>
  </si>
  <si>
    <t>20.4.1</t>
  </si>
  <si>
    <t>20.4.2</t>
  </si>
  <si>
    <t>20.4.3</t>
  </si>
  <si>
    <t>20.4.5</t>
  </si>
  <si>
    <t>20.5</t>
  </si>
  <si>
    <t>20.5.1</t>
  </si>
  <si>
    <t>20.5.2</t>
  </si>
  <si>
    <t>20.5.3</t>
  </si>
  <si>
    <t>20.6</t>
  </si>
  <si>
    <t>20.6.1</t>
  </si>
  <si>
    <t>20.6.2</t>
  </si>
  <si>
    <t>20.7</t>
  </si>
  <si>
    <t>20.7.1</t>
  </si>
  <si>
    <t>20.8</t>
  </si>
  <si>
    <t>20.8.1</t>
  </si>
  <si>
    <t>20.8.2</t>
  </si>
  <si>
    <t>21</t>
  </si>
  <si>
    <t>21.1</t>
  </si>
  <si>
    <t>21.1.1</t>
  </si>
  <si>
    <t>21.1.2</t>
  </si>
  <si>
    <t>21.1.3</t>
  </si>
  <si>
    <t>21.2</t>
  </si>
  <si>
    <t>21.2.1</t>
  </si>
  <si>
    <t>21.2.2</t>
  </si>
  <si>
    <t>21.2.3</t>
  </si>
  <si>
    <t>21.2.4</t>
  </si>
  <si>
    <t>21.2.5</t>
  </si>
  <si>
    <t>21.2.6</t>
  </si>
  <si>
    <t>21.3</t>
  </si>
  <si>
    <t>21.3.1</t>
  </si>
  <si>
    <t>21.3.2</t>
  </si>
  <si>
    <t>21.3.3</t>
  </si>
  <si>
    <t>21.3.4</t>
  </si>
  <si>
    <t>21.3.5</t>
  </si>
  <si>
    <t>21.4</t>
  </si>
  <si>
    <t>21.4.1</t>
  </si>
  <si>
    <t>Ponto para interfone em caixa 4x2"</t>
  </si>
  <si>
    <t>21.5</t>
  </si>
  <si>
    <t>21.5.1</t>
  </si>
  <si>
    <t>21.5.2</t>
  </si>
  <si>
    <t>21.5.3</t>
  </si>
  <si>
    <t>21.5.4</t>
  </si>
  <si>
    <t>21.6</t>
  </si>
  <si>
    <t>21.6.1</t>
  </si>
  <si>
    <t>21.6.2</t>
  </si>
  <si>
    <t>21.6.3</t>
  </si>
  <si>
    <t>21.6.4</t>
  </si>
  <si>
    <t>21.7</t>
  </si>
  <si>
    <t>21.7.1</t>
  </si>
  <si>
    <t>21.7.2</t>
  </si>
  <si>
    <t>21.7.3</t>
  </si>
  <si>
    <t>21.8</t>
  </si>
  <si>
    <t>21.8.1</t>
  </si>
  <si>
    <t>21.9</t>
  </si>
  <si>
    <t>21.9.1</t>
  </si>
  <si>
    <t>21.9.2</t>
  </si>
  <si>
    <t>21.9.3</t>
  </si>
  <si>
    <t>22</t>
  </si>
  <si>
    <t>22.1</t>
  </si>
  <si>
    <t>22.1.1</t>
  </si>
  <si>
    <t>22.1.2</t>
  </si>
  <si>
    <t>22.2</t>
  </si>
  <si>
    <t>22.2.1</t>
  </si>
  <si>
    <t>22.3</t>
  </si>
  <si>
    <t>22.3.1</t>
  </si>
  <si>
    <t>22.3.2</t>
  </si>
  <si>
    <t>22.3.3</t>
  </si>
  <si>
    <t>22.3.4</t>
  </si>
  <si>
    <t>22.3.5</t>
  </si>
  <si>
    <t>22.4</t>
  </si>
  <si>
    <t>22.4.1</t>
  </si>
  <si>
    <t>22.4.2</t>
  </si>
  <si>
    <t>22.4.3</t>
  </si>
  <si>
    <t>22.4.4</t>
  </si>
  <si>
    <t>22.5</t>
  </si>
  <si>
    <t>22.5.1</t>
  </si>
  <si>
    <t>22.5.2</t>
  </si>
  <si>
    <t>22.6</t>
  </si>
  <si>
    <t>22.6.1</t>
  </si>
  <si>
    <t>22.6.2</t>
  </si>
  <si>
    <t>22.6.3</t>
  </si>
  <si>
    <t>22.6.4</t>
  </si>
  <si>
    <t>22.7</t>
  </si>
  <si>
    <t>22.7.1</t>
  </si>
  <si>
    <t>22.7.2</t>
  </si>
  <si>
    <t>22.7.3</t>
  </si>
  <si>
    <t>22.7.4</t>
  </si>
  <si>
    <t>22.8</t>
  </si>
  <si>
    <t>22.8.1</t>
  </si>
  <si>
    <t>22.9</t>
  </si>
  <si>
    <t>22.9.1</t>
  </si>
  <si>
    <t>22.10</t>
  </si>
  <si>
    <t>22.10.1</t>
  </si>
  <si>
    <t>22.10.2</t>
  </si>
  <si>
    <t>22.10.3</t>
  </si>
  <si>
    <t>23</t>
  </si>
  <si>
    <t>23.1</t>
  </si>
  <si>
    <t>23.1.1</t>
  </si>
  <si>
    <t>23.2</t>
  </si>
  <si>
    <t>23.2.1</t>
  </si>
  <si>
    <t>23.2.2</t>
  </si>
  <si>
    <t>23.2.3</t>
  </si>
  <si>
    <t>23.2.4</t>
  </si>
  <si>
    <t>23.2.5</t>
  </si>
  <si>
    <t>23.3</t>
  </si>
  <si>
    <t>23.3.1</t>
  </si>
  <si>
    <t>23.3.2</t>
  </si>
  <si>
    <t>23.3.3</t>
  </si>
  <si>
    <t>23.4</t>
  </si>
  <si>
    <t>23.4.1</t>
  </si>
  <si>
    <t>23.4.2</t>
  </si>
  <si>
    <t>23.4.3</t>
  </si>
  <si>
    <t>23.4.4</t>
  </si>
  <si>
    <t>23.5</t>
  </si>
  <si>
    <t>23.5.1</t>
  </si>
  <si>
    <t>23.5.2</t>
  </si>
  <si>
    <t>23.5.3</t>
  </si>
  <si>
    <t>23.6</t>
  </si>
  <si>
    <t>23.6.1</t>
  </si>
  <si>
    <t>23.6.2</t>
  </si>
  <si>
    <t>24</t>
  </si>
  <si>
    <t>24.1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</si>
  <si>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</si>
  <si>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</si>
  <si>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</si>
  <si>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</si>
  <si>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</si>
  <si>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</si>
  <si>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</si>
  <si>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</si>
  <si>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</si>
  <si>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</si>
  <si>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24.1.11</t>
  </si>
  <si>
    <t>24.1.12</t>
  </si>
  <si>
    <t>24.1.13</t>
  </si>
  <si>
    <t>25.1</t>
  </si>
  <si>
    <t>25.1.1</t>
  </si>
  <si>
    <t>25.1.2</t>
  </si>
  <si>
    <t>26.1</t>
  </si>
  <si>
    <t>26.1.1</t>
  </si>
  <si>
    <t>26.1.2</t>
  </si>
  <si>
    <t>27.1</t>
  </si>
  <si>
    <t>27.2</t>
  </si>
  <si>
    <t>27.3</t>
  </si>
  <si>
    <t>27.4</t>
  </si>
  <si>
    <t>27.5</t>
  </si>
  <si>
    <t>27.6</t>
  </si>
  <si>
    <t>28</t>
  </si>
  <si>
    <t>28.1</t>
  </si>
  <si>
    <t>28.1.1</t>
  </si>
  <si>
    <t>28.2</t>
  </si>
  <si>
    <t>28.2.1</t>
  </si>
  <si>
    <t>28.3</t>
  </si>
  <si>
    <t>28.3.1</t>
  </si>
  <si>
    <t>28.4</t>
  </si>
  <si>
    <t>28.4.1</t>
  </si>
  <si>
    <t>29.1</t>
  </si>
  <si>
    <t>29.1.1</t>
  </si>
  <si>
    <t>29.2</t>
  </si>
  <si>
    <t>29.2.1</t>
  </si>
  <si>
    <t>29.2.2</t>
  </si>
  <si>
    <t>29.3</t>
  </si>
  <si>
    <t>29.3.1</t>
  </si>
  <si>
    <t>29.3.2</t>
  </si>
  <si>
    <t>29.4</t>
  </si>
  <si>
    <t>29.4.1</t>
  </si>
  <si>
    <t>29.4.2</t>
  </si>
  <si>
    <t>1/30</t>
  </si>
  <si>
    <t>2/30</t>
  </si>
  <si>
    <t>3/30</t>
  </si>
  <si>
    <t>4/30</t>
  </si>
  <si>
    <t>5/30</t>
  </si>
  <si>
    <t>6/30</t>
  </si>
  <si>
    <t>7/30</t>
  </si>
  <si>
    <t>8/30</t>
  </si>
  <si>
    <t>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</si>
  <si>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</si>
  <si>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</si>
  <si>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</si>
  <si>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</si>
  <si>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</si>
  <si>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</si>
  <si>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</si>
  <si>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</si>
  <si>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</si>
  <si>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</si>
  <si>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</si>
  <si>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</si>
  <si>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</si>
  <si>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</si>
  <si>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</si>
  <si>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</si>
  <si>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</si>
  <si>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</si>
  <si>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</si>
  <si>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</si>
  <si>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</si>
  <si>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30.1</t>
  </si>
  <si>
    <t>Limpeza geral da obra</t>
  </si>
  <si>
    <t>21.3.6</t>
  </si>
  <si>
    <t>3.4.4</t>
  </si>
  <si>
    <t>3.4.5</t>
  </si>
  <si>
    <t>3.5.2</t>
  </si>
  <si>
    <t>3.5.3</t>
  </si>
  <si>
    <t>3.8</t>
  </si>
  <si>
    <t>3.8.1</t>
  </si>
  <si>
    <t>3.8.2</t>
  </si>
  <si>
    <t>3.8.3</t>
  </si>
  <si>
    <t>Bebedouro industrial aço inox interno externo (0,90x1,80x0,58)m, Vazão=220 l/h,</t>
  </si>
  <si>
    <t>serpentina inox, torneira jato esp. cromada, filtro de carvão ativado</t>
  </si>
  <si>
    <t>Espelho esp.=4 mm, 3,0x0,80 m, incl. chapa compensada 6 mm, moldura de granito</t>
  </si>
  <si>
    <t>Escada tipo marinheiro em tubos galvanizados, inclusive pintura</t>
  </si>
  <si>
    <t>27.7</t>
  </si>
  <si>
    <t xml:space="preserve">Retirada de cobertura existente de telhas de fibrocimento 6 mm, incl. estrutura de madeira </t>
  </si>
  <si>
    <t>Registro de gaveta com canopla cromada diâmetro 50mm (1 1/2")</t>
  </si>
  <si>
    <t>16.2.15</t>
  </si>
  <si>
    <t>15.2.16</t>
  </si>
  <si>
    <t>Concreto armado para  vigas de amarração, inclusive forma, armadura, lançamento</t>
  </si>
  <si>
    <t>e desforma</t>
  </si>
  <si>
    <t>28.4.2</t>
  </si>
  <si>
    <t>28.4.3</t>
  </si>
  <si>
    <t>28.5</t>
  </si>
  <si>
    <t>28.5.1</t>
  </si>
  <si>
    <t>2.6.2</t>
  </si>
  <si>
    <t>2.6.3</t>
  </si>
  <si>
    <t>2.9</t>
  </si>
  <si>
    <t>2.9.1</t>
  </si>
  <si>
    <t>Quadro de dristrição Telefônico</t>
  </si>
  <si>
    <t>2.6.4</t>
  </si>
  <si>
    <t>2.7.2</t>
  </si>
  <si>
    <t>2.7.3</t>
  </si>
  <si>
    <t>2.9.2</t>
  </si>
  <si>
    <t>2.9.3</t>
  </si>
  <si>
    <t>2.10</t>
  </si>
  <si>
    <t>2.10.1</t>
  </si>
  <si>
    <t xml:space="preserve">OBRA/SERVIÇO: REFORMA DA ESCOLA BERY BARRETO DE ARAÚJO </t>
  </si>
  <si>
    <t xml:space="preserve">DATA:   03/03/2005   </t>
  </si>
  <si>
    <t xml:space="preserve">Pia em granito 6,35x0,6 m, esp.=3 cm, duas cubas inóx, inclusive alvenaria de apoio, </t>
  </si>
  <si>
    <t xml:space="preserve">ELABORADO POR:                         </t>
  </si>
  <si>
    <t>FOLHA</t>
  </si>
  <si>
    <t xml:space="preserve">  TOTAL/ITEM</t>
  </si>
  <si>
    <t>PREFEITURA MUNICIPAL DE</t>
  </si>
  <si>
    <t>PRESIDENTE KENNEDY</t>
  </si>
  <si>
    <t>PMPK</t>
  </si>
  <si>
    <t>TOTAL</t>
  </si>
  <si>
    <t>TRANSPORTADO:</t>
  </si>
  <si>
    <t>ITEM</t>
  </si>
  <si>
    <t xml:space="preserve">                  D  I  S  C  R  I  M  I  N  A  Ç  Ã  O</t>
  </si>
  <si>
    <t>UNIDADE</t>
  </si>
  <si>
    <t>VISTO:</t>
  </si>
  <si>
    <t xml:space="preserve">               P L A N I L H A      D E     P R E Ç O S</t>
  </si>
  <si>
    <t xml:space="preserve">                                  FOLHA</t>
  </si>
  <si>
    <t xml:space="preserve">                       PREÇOS</t>
  </si>
  <si>
    <t>QUANT.</t>
  </si>
  <si>
    <t xml:space="preserve">                  UNITÁRIO</t>
  </si>
  <si>
    <t xml:space="preserve">                   TOTAL</t>
  </si>
  <si>
    <t xml:space="preserve">TOTAL       A </t>
  </si>
  <si>
    <t>TRANSPORTAR</t>
  </si>
  <si>
    <t>m2</t>
  </si>
  <si>
    <t>un</t>
  </si>
  <si>
    <t>m</t>
  </si>
  <si>
    <t>PINTURA</t>
  </si>
  <si>
    <t xml:space="preserve">ELABORADO POR:        </t>
  </si>
  <si>
    <t>LOCAL: LOCALIDADE DE JAQUEIRA - PRESIDENTE KENNEDY - ES</t>
  </si>
  <si>
    <t xml:space="preserve">SERVIÇOS PRELIMINARES                                        </t>
  </si>
  <si>
    <t>Placa de Obra padrão PMPK</t>
  </si>
  <si>
    <t>DISCRIMINAÇÃO DOS SERVIÇOS POR AMBIENTE</t>
  </si>
  <si>
    <t>Piso em argamassa de alta resistência tipo granilite (korodur), com juntas plásticas de</t>
  </si>
  <si>
    <t>Demolição e retirada de revestimento antigo em reboco, altura de 1,50 m</t>
  </si>
  <si>
    <t>REVESTIMENTO</t>
  </si>
  <si>
    <t>Chapisco com argamassa de cimento e areia média ou grossa lavada no traço 1:3,</t>
  </si>
  <si>
    <t>espessura 5 mm</t>
  </si>
  <si>
    <t>PISOS</t>
  </si>
  <si>
    <t>Reboco com argamassa de cimento, cal hidratada e areia no traço 1:0,5:6, espess. 25 mm</t>
  </si>
  <si>
    <t>Assentamento de pastilhas cerâmicas (10x10)cm, com uso de cimento colante,</t>
  </si>
  <si>
    <t>inclusive rejuntamento</t>
  </si>
  <si>
    <t>Emassamento de paredes internas e tetos, com duas demãos de massa à base de PVA,</t>
  </si>
  <si>
    <t>com uso de fundo preparador de paredes</t>
  </si>
  <si>
    <t>Pintura acrílica 1ª linha, três demãos, inclusive uso de fundo preparador de paredes</t>
  </si>
  <si>
    <t>Retirada de janelas, inclusive batentes</t>
  </si>
  <si>
    <t xml:space="preserve">ESQUADRIAS                                                   </t>
  </si>
  <si>
    <t>Janela de correr, em alumínio natural, quatro bandeiras sendo duas fixas e duas móveis</t>
  </si>
  <si>
    <t xml:space="preserve">VIDROS                                                       </t>
  </si>
  <si>
    <t>Vidro liso fumê espessura de 3 mm, colocado</t>
  </si>
  <si>
    <t>Retirada de portas e janelas, inclusive batentes</t>
  </si>
  <si>
    <t>PAREDES E PAINÉIS</t>
  </si>
  <si>
    <t>Alvenaria de blocos cerâmicos 10 furos 10x20x20 cm, assentados com argamassa</t>
  </si>
  <si>
    <t>mista de cimento, cal hidratada e areia traço 1:0,5:8, esp. das paredes 10 cm</t>
  </si>
  <si>
    <t>alizares, dobradiças e fechadura externa em latão cromado</t>
  </si>
  <si>
    <t>AMBIENTES Nº9 - SALA DE AULA</t>
  </si>
  <si>
    <t>AMBIENTES Nº10 - SALA DE AULA</t>
  </si>
  <si>
    <t>AMBIENTES Nº11 - SALA DE AULA</t>
  </si>
  <si>
    <t>AMBIENTES Nº12 - SALA DE AULA</t>
  </si>
  <si>
    <t xml:space="preserve">Rodaparede em granito 5x1,5 cm, com uso de cimento colante </t>
  </si>
  <si>
    <t>Emassamento de paredes externas, com duas demãos de massa acrílica, com uso</t>
  </si>
  <si>
    <t>de fundo preparador de paredes</t>
  </si>
  <si>
    <t>INSTALAÇÕES ELÉTRICAS</t>
  </si>
  <si>
    <t>Quadro de distribuição para 6 circuitos</t>
  </si>
  <si>
    <t>SERVIÇOS COMPLEMENTARES</t>
  </si>
  <si>
    <t>Quadro de giz novo, completo, inclusive requadro em granito, porta giz</t>
  </si>
  <si>
    <t>e fechadura externa em latão cromado</t>
  </si>
  <si>
    <t>Demolição e retirada de revestimento com azulejos, inclusive reboco até o teto</t>
  </si>
  <si>
    <t>Retirada de portas e básculas, inclusive batentes</t>
  </si>
  <si>
    <t>INSTALAÇÕES HIDRO-SANITÁRIAS</t>
  </si>
  <si>
    <t>Registro de gaveta com canopla cromada diâmetro 25mm (3/4")</t>
  </si>
  <si>
    <t>Bacia sifonada de louça branca, inclusive tampa de assento e demais acessórios</t>
  </si>
  <si>
    <t>Meia saboneteira de louça branca</t>
  </si>
  <si>
    <t>Porta toalha de louça branca</t>
  </si>
  <si>
    <t>Papeleira de loça branca, 15x15cm</t>
  </si>
  <si>
    <t>Válvula de descarga com acabamento cromado, registro acoplado diâmetro 40mm (11/2")</t>
  </si>
  <si>
    <t>Caixa sifonada de pvc 150x150x50mm, com grelha cromada</t>
  </si>
  <si>
    <t>Assentamento de azulejo branco 15x15cm, juntas a prumo, empregando argamassa</t>
  </si>
  <si>
    <t>colante, inclusive rejuntamento e cantoneiras em alumínio</t>
  </si>
  <si>
    <t xml:space="preserve">  m2</t>
  </si>
  <si>
    <t>Demolição de alvenaria</t>
  </si>
  <si>
    <t>m3</t>
  </si>
  <si>
    <t>Divisória em granito para box de sanitário, espessura de 3cm</t>
  </si>
  <si>
    <t xml:space="preserve">Porta almofadada, madeira de lei 0,80x1,80 m, para sanitário (box), inclusive marco, </t>
  </si>
  <si>
    <t>dobradiças e fechadura para instalação em divisória de granito</t>
  </si>
  <si>
    <t>Barra de apoio para deficiente físico em tubo de aço inóx diâmetro de 11/2"</t>
  </si>
  <si>
    <t>.</t>
  </si>
  <si>
    <t>Demolição e retirada de piso cerâmico, inclusive lastro de contrapiso</t>
  </si>
  <si>
    <t>dilatação, com acabamento polido, inclusive regularização</t>
  </si>
  <si>
    <t>Lastro de contrapiso em concreto não estrutural, espessura de 6 cm</t>
  </si>
  <si>
    <t>Rodapé em argamassa de alta resist. tipo granilite (korodur), alt.=7cm e esp.=10 mm</t>
  </si>
  <si>
    <t>duplo-127V, partida rápida e soquete antivibratório</t>
  </si>
  <si>
    <t>Ponto para luminária de duas lâmpadas fluorescentes de 40W, completa, com reator</t>
  </si>
  <si>
    <t>Ponto para interruptor  de uma tecla simples 10A/250V, com placa 4x2"</t>
  </si>
  <si>
    <t>Ponto para interruptor  de duas teclas simples 10A/250V, com placa 4x2"</t>
  </si>
  <si>
    <t>Ponto para tomada simples 2 polos universal 10A/250V, com placa 4x2"</t>
  </si>
  <si>
    <t>AMBIENTE Nº2 - SALA DOS PROFESSORES</t>
  </si>
  <si>
    <t>Tubo de pvc soldável marrom diâmetro 25mm (3/4"), inclusive conexões</t>
  </si>
  <si>
    <t>Tubo de pvc branco para esgoto diâmetro 40mm, inclusive conexões</t>
  </si>
  <si>
    <t xml:space="preserve">Ponto para ventilador de teto, com alojamento para luminária, controle de velocidade, </t>
  </si>
  <si>
    <t>ventilação e reversão</t>
  </si>
  <si>
    <t>AMBIENTES Nº3 - SALA DE AULA</t>
  </si>
  <si>
    <t>AMBIENTES Nº4 - SECRETARIA</t>
  </si>
  <si>
    <t>Quadro de giz novo, completo, inclusive requadro em granito e porta giz</t>
  </si>
  <si>
    <t>Ponto para luminária de duas lâmpadas fluorescentes de 20W, completa, com reator</t>
  </si>
  <si>
    <t>AMBIENTES Nº5 - SALA DO DIRETOR</t>
  </si>
  <si>
    <t>Demolição e retirada de piso cerâmico, inclusive lasro de contrapiso</t>
  </si>
  <si>
    <t>AMBIENTES Nº6 - APOIO PEDAGÓGICO</t>
  </si>
  <si>
    <t>AMBIENTES Nº7 - SALA DE AULA</t>
  </si>
  <si>
    <t>AMBIENTES Nº8 - SALA DE AULA</t>
  </si>
  <si>
    <t>AMBIENTES Nº13 - BANHEIRO DOS PROFESSORES MASCULINO</t>
  </si>
  <si>
    <t>Demolição e retirada de piso cerâmico, inclusive lastro  de contrapiso</t>
  </si>
  <si>
    <t>10A/250V, com placa 4x2"</t>
  </si>
  <si>
    <t>Ponto para interruptor de uma tecla simples, conjugado com tomada 2 polos universal</t>
  </si>
  <si>
    <t>Tubo de pvc soldável marrom diâmetro 50mm (1 1/2"), inclusive conexões</t>
  </si>
  <si>
    <t>Tubo de pvc branco para esgoto diâmetro 100mm, inclusive conexões</t>
  </si>
  <si>
    <t>Camada de regularização para revestimento cerâmico em argamassa de cimento e areia no traço 1:3</t>
  </si>
  <si>
    <t>AMBIENTES Nº16 - ARQUIVO</t>
  </si>
  <si>
    <t>AMBIENTES Nº17 - DESPENSA</t>
  </si>
  <si>
    <t>Piso cerâmico vitrificado, assentado com argamassa colante, inclusive rejuntamento</t>
  </si>
  <si>
    <t>AMBIENTES Nº18 - BANHEIRO DOS PROFESSORES FEMININO</t>
  </si>
  <si>
    <t>AMBIENTES Nº19 - DEPÓSITO (D.M.L.)</t>
  </si>
  <si>
    <t>AMBIENTES Nº20 - COZINHA</t>
  </si>
  <si>
    <t>Tubo de pvc branco para esgoto diâmetro 50mm, inclusive conexões</t>
  </si>
  <si>
    <t>válvula, sifão e torneira cromados</t>
  </si>
  <si>
    <t>Ponto para tomada de uso específico 600W, com placa 4x2"</t>
  </si>
  <si>
    <t>Soleira em granito, espessura de 2cm e largura de 15cm</t>
  </si>
  <si>
    <t>Emassamento do  teto, com duas demãos de massa à base de PVA,</t>
  </si>
  <si>
    <t>Emassamento do teto, com duas demãos de massa à base de PVA,</t>
  </si>
  <si>
    <t>AMBIENTES Nº21 - REFEITÓRIO</t>
  </si>
  <si>
    <t>Cobogó de concreto 10x40x40 cm, 16 furos, assentados com argaamassa de cimento</t>
  </si>
  <si>
    <t>e areia no traço 1:4</t>
  </si>
  <si>
    <t>Portão em barras de alumínio natural 2,0x2,50 m, inclcusive dobradiças e fechadura</t>
  </si>
  <si>
    <t>externa em latão cromado</t>
  </si>
  <si>
    <t>Emassamento de paredes internas, com duas demãos de massa à base de PVA,</t>
  </si>
  <si>
    <t xml:space="preserve"> </t>
  </si>
  <si>
    <t>TETOS E FORROS</t>
  </si>
  <si>
    <t>Forro em pvc na cor branca, colocado, inclusive rodaforros e perfís de emenda</t>
  </si>
  <si>
    <t>SISTEMA HIDRO-SANITÁRIO</t>
  </si>
  <si>
    <t>INSTALAÇÕES TELEFÔNICAS</t>
  </si>
  <si>
    <t>INSTALAÇÕES DE ANTENA DE TV</t>
  </si>
  <si>
    <t>Retirada, deslocam. e reinstal. de antena de TV parabólica, para a cobertura do edifício</t>
  </si>
  <si>
    <t>Tubo de pvc soldável marrom diâmetro 32mm (1 "), inclusive conexões</t>
  </si>
  <si>
    <t>inclusive parede interna para sifonamento</t>
  </si>
  <si>
    <t>tubulação de saída esgoto de 150mm</t>
  </si>
  <si>
    <t>com visita de 60cm, concreto para o fundo esp. 10cm, fundo falso, escavação, brita 4 e</t>
  </si>
  <si>
    <t>SISTEMA DE PREVENÇÃO E COMBATE A INCÊNDIO</t>
  </si>
  <si>
    <t>INSTALAÇÕES DE INCÊNDIO</t>
  </si>
  <si>
    <t>Extintor de incêndio de água pressurizada 10L, inclusive suporte para fixação</t>
  </si>
  <si>
    <t>Extintor de incêndio de pó químico seco 6Kg, inclusive suporte para fixação</t>
  </si>
  <si>
    <t>COBERTURA</t>
  </si>
  <si>
    <t>SERVIÇOS PRELIMINARES</t>
  </si>
  <si>
    <t>Demolição manual de concreto armado</t>
  </si>
  <si>
    <t>PAREDES EXTERNAS</t>
  </si>
  <si>
    <t>Estrutura de madeira de lei tipo Parajú ou equivalente para telhado com telha cerâmica</t>
  </si>
  <si>
    <t>tipo capa e canal, com pontaletes, terças, caibros e ripas</t>
  </si>
  <si>
    <t>Cobertura em Policarbonato fumê apoiada sobre estrutura metálica, inclusive pintura</t>
  </si>
  <si>
    <t xml:space="preserve">SERVIÇOS ÁREA EXTERNA         </t>
  </si>
  <si>
    <t>Retirada de pintura antiga a base de cal</t>
  </si>
  <si>
    <t>Barra de chapisco peneirado altura de 60cm com argamassa de cimento e areia no traço 1:3</t>
  </si>
  <si>
    <t>Ponto para antena de TV coletiva externa parabólica, em caixa 4x2"</t>
  </si>
  <si>
    <t>Porta almofadada, madeira de lei 0,80x2,10 m, com visor de vidro, inclusive aduela,</t>
  </si>
  <si>
    <t>Porta almofadada, madeira de lei 0,80x2,10 m, inclusive aduela, alizares, dobradiças</t>
  </si>
  <si>
    <t>Ponto para telefone e interfone em caixa 4x2", padrão Telemar</t>
  </si>
  <si>
    <t>Báscula em alumínio natural, 1,5x0,60 m</t>
  </si>
  <si>
    <t>Pintura esmalte sintético, inclusive uso de fundo branco nivelador, a duas demãos</t>
  </si>
  <si>
    <t>Janela tipo guilhotina, em alumínio natural, 1,0x0,8m</t>
  </si>
  <si>
    <t>Peitoril em granito largura de 20cm e espessura de 2cm</t>
  </si>
  <si>
    <t>Ponto para campainha tipo prato</t>
  </si>
  <si>
    <t>Tanque para panelões padrão PMPK completo</t>
  </si>
  <si>
    <t xml:space="preserve">Coifa em chapa de aço galvanizada bitola 22 (0,7mm) completa inclusive exaustor </t>
  </si>
  <si>
    <t>de 1/2 hp de potência</t>
  </si>
  <si>
    <t>SUPERESTRUTURA</t>
  </si>
  <si>
    <t>Concreto armado para pilares e vigas de amarração, inclusive forma, armadura,</t>
  </si>
  <si>
    <t>lançamento e desforma</t>
  </si>
  <si>
    <t>de pvc e torneira de bóia</t>
  </si>
  <si>
    <t>de 60 cm, concreto p/ fundo esp. 10 cm, tubo de limpeza e escavação</t>
  </si>
  <si>
    <t>Lavatório aço inóx (0,45x2,75)m, apoio alvenaria, válvulas, sifãos e 06 torneiras crom.</t>
  </si>
  <si>
    <t>Tubo de pvc soldável marrom diâmetro 32mm (1"), inclusive conexões</t>
  </si>
  <si>
    <t>2x1,1 m, com grade de proteção em tela galvanizada, inclusive pintura</t>
  </si>
  <si>
    <t>2x1,1 m</t>
  </si>
  <si>
    <t>Báscula em alumínio natural, 2,0x0,60 m</t>
  </si>
  <si>
    <t>Báscula em alumínio natural, 1,5x0,80 m</t>
  </si>
  <si>
    <t>Báscula em alumínio natural, 2,0x0,80 m, inclusive grade proteção tela galv. e pintura</t>
  </si>
  <si>
    <t>PRINCIPAIS REFERÊNCIAIS DE PREÇOS - BDI 28%</t>
  </si>
  <si>
    <t>FERRAGENS</t>
  </si>
  <si>
    <t>und</t>
  </si>
  <si>
    <t xml:space="preserve">TOTAL  A </t>
  </si>
  <si>
    <t>DEMOLIÇÃO E RETIRADAS</t>
  </si>
  <si>
    <t>m²</t>
  </si>
  <si>
    <t>m³</t>
  </si>
  <si>
    <t>REVISÕES E REPAROS</t>
  </si>
  <si>
    <t>IOPES ITEM 01 JUNHO/2014 BDI 28 %</t>
  </si>
  <si>
    <t>IOPES ITEM 0102 JUNHO/2014 BDI 28 %</t>
  </si>
  <si>
    <t>IOPES ITEM 0303 JUNHO/2014 BDI 28 %</t>
  </si>
  <si>
    <t>IOPES ITEM 06 JUNHO/2014 BDI 28 %</t>
  </si>
  <si>
    <t>IOPES ITEM 0601 JUNHO/2014 BDI 28 %</t>
  </si>
  <si>
    <t>IOPES ITEM 0611 JUNHO/2014 BDI 28 %</t>
  </si>
  <si>
    <t>IOPES ITEM 07 JUNHO/2014 BDI 28 %</t>
  </si>
  <si>
    <t>IOPES ITEM 09 JUNHO/2014 BDI 28 %</t>
  </si>
  <si>
    <t>IOPES ITEM 0903 JUNHO/2014 BDI 28 %</t>
  </si>
  <si>
    <t>IOPES ITEM 11 JUNHO/2014 BDI 28 %</t>
  </si>
  <si>
    <t>IOPES ITEM 12 JUNHO/2014 BDI 28 %</t>
  </si>
  <si>
    <t>IOPES ITEM 1202 JUNHO/2014 BDI 28 %</t>
  </si>
  <si>
    <t>IOPES ITEM 13 JUNHO/2014 BDI 28 %</t>
  </si>
  <si>
    <t>IOPES ITEM 130403 JUNHO/2014 BDI 28 %</t>
  </si>
  <si>
    <t>PREFEITURA MUNICIPAL DE PRESIDENTE KENNEDY</t>
  </si>
  <si>
    <t>CRONOGRAMA FÍSICO-FINANCEIRO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</si>
  <si>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</si>
  <si>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</si>
  <si>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</si>
  <si>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</si>
  <si>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</si>
  <si>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</si>
  <si>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</si>
  <si>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5o. MÊS</t>
  </si>
  <si>
    <t>VALOR DO MÊS (PROGRAMAÇÃO DE MEDIÇÕES)</t>
  </si>
  <si>
    <t xml:space="preserve">VALOR ACUMULADO </t>
  </si>
  <si>
    <t>PERCENTUAL DO MÊS</t>
  </si>
  <si>
    <t>PERCENTUAL ACUMULADO</t>
  </si>
  <si>
    <t xml:space="preserve">VALOR : </t>
  </si>
  <si>
    <t>01</t>
  </si>
  <si>
    <t>02</t>
  </si>
  <si>
    <t>04</t>
  </si>
  <si>
    <t>05</t>
  </si>
  <si>
    <t>06</t>
  </si>
  <si>
    <t>07</t>
  </si>
  <si>
    <t>08</t>
  </si>
  <si>
    <t>09</t>
  </si>
  <si>
    <t>03</t>
  </si>
  <si>
    <t>Remoção de pintura antiga a óleo ou esmalte</t>
  </si>
  <si>
    <t>IOPES ITEM 010218 JUNHO/2014 BDI 28 %</t>
  </si>
  <si>
    <t>INSTALAÇÃO DO CANTEIRO DE OBRAS</t>
  </si>
  <si>
    <t>IOPES ITEM 02 JUNHO/2014 BDI 28 %</t>
  </si>
  <si>
    <t>Placa de obra nas dimensões de 2.0 x 4.0 m, padrão IOPES</t>
  </si>
  <si>
    <t>IOPES ITEM 020305 JUNHO/2014 BDI 28 %</t>
  </si>
  <si>
    <t>Demolição de piso cimentado inclusive lastro de concreto</t>
  </si>
  <si>
    <t>IOPES ITEM 010201 JUNHO/2014 BDI 28 %</t>
  </si>
  <si>
    <t>IOPES ITEM 010214 JUNHO/2014 BDI 28 %</t>
  </si>
  <si>
    <t>IOPES ITEM 010246 JUNHO/2014 BDI 28 %</t>
  </si>
  <si>
    <t>IOPES ITEM 0203 JUNHO/2014 BDI 28 %</t>
  </si>
  <si>
    <t>IOPES ITEM 040809 JUNHO/2014 BDI 28 %</t>
  </si>
  <si>
    <t>IOPES ITEM 05 JUNHO/2014 BDI 28 %</t>
  </si>
  <si>
    <t>Marco de madeira de lei tipo Paraju ou equivalente com 15x3 cm de batente, nas dimensões de 0.80 x 2.10 m</t>
  </si>
  <si>
    <t>IOPES ITEM 060103 JUNHO/2014 BDI 28 %</t>
  </si>
  <si>
    <t>Escovamento com escova de aço em esquadrias de ferro</t>
  </si>
  <si>
    <t>IOPES ITEM 0718 JUNHO/2014 BDI 28 %</t>
  </si>
  <si>
    <t>IOPES ITEM 071801 JUNHO/2014 BDI 28 %</t>
  </si>
  <si>
    <t>IOPES ITEM 110210 JUNHO/2014 BDI 28 %</t>
  </si>
  <si>
    <t>IOPES ITEM 130301 JUNHO/2014 BDI 28 %</t>
  </si>
  <si>
    <t>IOPES ITEM 1303 JUNHO/2014 BDI 28 %</t>
  </si>
  <si>
    <t>IOPES ITEM 1304 JUNHO/2014 BDI 28 %</t>
  </si>
  <si>
    <t>IOPES ITEM 130103 JUNHO/2014 BDI 28 %</t>
  </si>
  <si>
    <t>Revisões e reparos em torneiras e registros</t>
  </si>
  <si>
    <t>Fornecimento de durepox para reparos (250g)</t>
  </si>
  <si>
    <t>128,86</t>
  </si>
  <si>
    <t>125,76</t>
  </si>
  <si>
    <t>APARELHOS HIDRO-SANITÁRIOS</t>
  </si>
  <si>
    <t>LOUÇAS</t>
  </si>
  <si>
    <t>125,77</t>
  </si>
  <si>
    <t>125,78</t>
  </si>
  <si>
    <t>224,12</t>
  </si>
  <si>
    <t>119,00</t>
  </si>
  <si>
    <t>69,71</t>
  </si>
  <si>
    <t>SOBRE PAREDES E FORROS</t>
  </si>
  <si>
    <t>1</t>
  </si>
  <si>
    <t>OUTRAS INSTALAÇÕES</t>
  </si>
  <si>
    <t>IOPES ITEM 16 JUNHO/2014 BDI 28 %</t>
  </si>
  <si>
    <t>Extintor de incêndio pó químico seco 6 Kg , incl. suporte para fixação EXCLUSIVE placa
sinalizadora em PVC fotoluminescente</t>
  </si>
  <si>
    <t>Recolocação de lavatório sanitário, com acessórios em PVC (engate, sifão e válvula), exclusive fornecimento do mesmo</t>
  </si>
  <si>
    <t>Instalação, Mobilização/Desmobilização de Obra(1% valor da obra)</t>
  </si>
  <si>
    <t>un.</t>
  </si>
  <si>
    <t>1 % DO VALOR DA OBRA</t>
  </si>
  <si>
    <t>Demolição de revestimento com azulejos</t>
  </si>
  <si>
    <t>IOPES ITEM 010206 JUNHO/2014 BDI 28 %</t>
  </si>
  <si>
    <t>Retirada de revestimento antigo em reboco</t>
  </si>
  <si>
    <t>IOPES ITEM 010208 JUNHO/2014 BDI 28 %</t>
  </si>
  <si>
    <t>IOPES ITEM 010209 JUNHO/2014 BDI 28 %</t>
  </si>
  <si>
    <t>Retirada de portas e janelas de madeira, inclusive batentes</t>
  </si>
  <si>
    <t>Retirada de grades, gradis, alambrados, cercas e portões</t>
  </si>
  <si>
    <t>IOPES ITEM 010224 JUNHO/2014 BDI 28 %</t>
  </si>
  <si>
    <t>Retirada de quadro de giz (1.29 x 3.95m)</t>
  </si>
  <si>
    <t>IOPES ITEM 010279 JUNHO/2014 BDI 28 %</t>
  </si>
  <si>
    <t>Retirada de alizar de madeira</t>
  </si>
  <si>
    <t>Retirada de torneiras e registros</t>
  </si>
  <si>
    <t>IOPES ITEM 010323 JUNHO/2014 BDI 28 %</t>
  </si>
  <si>
    <t>Retirada de marco de madeira</t>
  </si>
  <si>
    <t>IOPES ITEM 010327 JUNHO/2014 BDI 28 %</t>
  </si>
  <si>
    <t>LIMPEZA DO TERRENO</t>
  </si>
  <si>
    <t>IOPES ITEM 0104 JUNHO/2014 BDI 28 %</t>
  </si>
  <si>
    <t>1.2</t>
  </si>
  <si>
    <t>1.2.1</t>
  </si>
  <si>
    <t>Raspagem e limpeza do terreno (manual)</t>
  </si>
  <si>
    <t>IOPES ITEM 010402 JUNHO/2014 BDI 28 %</t>
  </si>
  <si>
    <t>TAPUME, BARRAÇÕES E COBERTURA</t>
  </si>
  <si>
    <t>IOPES ITEM 0207 JUNHO/2014 BDI 28 %</t>
  </si>
  <si>
    <t>INSTALAÇÃO DO CANTEIRO DE OBRAS (UTILIZAÇÃO 1 VEZ)</t>
  </si>
  <si>
    <t>MOVIMENTO DE TERRA</t>
  </si>
  <si>
    <t>IOPES ITEM 03 JUNHO/2014 BDI 28 %</t>
  </si>
  <si>
    <t>Carga manual de entelho em caminhão basculante</t>
  </si>
  <si>
    <t>SINAPI ITEM 72897 AGOSTO/2014 BDI 28 %</t>
  </si>
  <si>
    <t>15,16</t>
  </si>
  <si>
    <t>und.</t>
  </si>
  <si>
    <t>ESQUADRIAS DE MADEIRA</t>
  </si>
  <si>
    <t>MARCOS E ALIZARES</t>
  </si>
  <si>
    <t>Marco de madeira de lei tipo Paraju ou equivalente com 15x3 cm de batente, nas dimensões de 0.60 x 2.10 m</t>
  </si>
  <si>
    <t>Alizar de madeira de lei tipo Paraju ou equivalente de 5 x 1,5 cm</t>
  </si>
  <si>
    <t>IOPES ITEM 060101 JUNHO/2014 BDI 28 %</t>
  </si>
  <si>
    <t>IOPES ITEM 060107 JUNHO/2014 BDI 28 %</t>
  </si>
  <si>
    <t>Cadeado de 50mm com porta cadeado</t>
  </si>
  <si>
    <t>ESQUADRIAS METÁLICAS</t>
  </si>
  <si>
    <t xml:space="preserve">REVISÕES E REPAROS </t>
  </si>
  <si>
    <t>RUFOS E CALHAS</t>
  </si>
  <si>
    <t>REBAIXAMENTOS</t>
  </si>
  <si>
    <t>Forro PVC branco L = 20 cm, frisado, colocado</t>
  </si>
  <si>
    <t>REVESTIMENTO DE PAREDES</t>
  </si>
  <si>
    <t>ACABAMENTOS</t>
  </si>
  <si>
    <t>Cerâmica 10 x 10 cm, marcas de ref. Eliane, Cecrisa ou Portobello, nas cores branco ou areia, com rejunte esp. 0.5 cm, empregando argamassa colante</t>
  </si>
  <si>
    <t>IOPES ITEM 120220 JUNHO/2014 BDI 28 %</t>
  </si>
  <si>
    <t>Assentamento de revestimento cerâmico com cimento colante, excl. rejunt. e cerâmica</t>
  </si>
  <si>
    <t>IOPES ITEM 120224 JUNHO/2014 BDI 28 %</t>
  </si>
  <si>
    <t>REVESTIMENTO EMPREGANDO ARGAMASSA DE CIMENTO, CAL E AREIA</t>
  </si>
  <si>
    <t>IOPES ITEM 1203 JUNHO/2014 BDI 28 %</t>
  </si>
  <si>
    <t>Chapisco de argamassa de cimento e areia média ou grossa lavada no traço 1:3, espessura 5mm, com utilização de impermeabilizante</t>
  </si>
  <si>
    <t>PISOS INTERNOS E EXTERNOS</t>
  </si>
  <si>
    <t>IOPES ITEM 120308 JUNHO/2014 BDI 28 %</t>
  </si>
  <si>
    <t>IOPES ITEM 1302 JUNHO/2014 BDI 28 %</t>
  </si>
  <si>
    <t>Piso cerâmico 45x45cm, PEI 5, Cargo Plus Gray, marcas de referência Eliane, Cecrisa ou Portobello, assentado com argamassa de cimento colante, inclusive rejuntamento</t>
  </si>
  <si>
    <t>IOPES ITEM 130219 JUNHO/2014 BDI 28 %</t>
  </si>
  <si>
    <t>Piso argamassa alta resistência tipo granilite ou equiv de qualidade comprovada, esp de 10mm, com juntas plástica em quadros de 1m, na cor natural, com acabamento anti-derrapante mecanizado, inclusive regularização e=3.0cm</t>
  </si>
  <si>
    <t>IOPES ITEM 130230 JUNHO/2014 BDI 28 %</t>
  </si>
  <si>
    <t>DEGRAUS, RODAPÉS, SOLEIRAS E PEITORIS</t>
  </si>
  <si>
    <t>Soleira de granito cinza, espessura 3 cm e largura de 3 cm</t>
  </si>
  <si>
    <t>IOPES ITEM 130311 JUNHO/2014 BDI 28 %</t>
  </si>
  <si>
    <t>INSTALAÇÕES HIDRO</t>
  </si>
  <si>
    <t>IOPES ITEM 160605 JUNHO/2014 BDI 28 %</t>
  </si>
  <si>
    <t>IOPES ITEM 17 JUNHO/2014 BDI 28 %</t>
  </si>
  <si>
    <t>Vaso sanitário padrão popular completo com acessórios para ligação, marcas de referência Deca, Celite ou Ideal Standard, inclusive assento plástico</t>
  </si>
  <si>
    <t>IOPES ITEM 1701 JUNHO/2014 BDI 28 %</t>
  </si>
  <si>
    <t>IOPES ITEM 170116 JUNHO/2014 BDI 28 %</t>
  </si>
  <si>
    <t>IOPES ITEM 170123 JUNHO/2014 BDI 28 %</t>
  </si>
  <si>
    <t>TORNEIRAS, REGISTROS, VÁLVULAS E METAIS</t>
  </si>
  <si>
    <t>IOPES ITEM 1703 JUNHO/2014 BDI 28 %</t>
  </si>
  <si>
    <t>Reservatório de fibra de vidro de 5.000 L, inclusive peça de madeira 6 x 16 cm para apoio, exclusive flanges e torneira de bóia</t>
  </si>
  <si>
    <t>IOPES ITEM 170310 JUNHO/2014 BDI 28 %</t>
  </si>
  <si>
    <t>IOPES ITEM 170528 JUNHO/2014 BDI 28 %</t>
  </si>
  <si>
    <t>IOPES ITEM 19 JUNHO/2014 BDI 28 %</t>
  </si>
  <si>
    <t>IOPES ITEM 1901 JUNHO/2014 BDI 28 %</t>
  </si>
  <si>
    <t>Pintura com tinta látex PVA, marcas de referência Suvinil, Coral ou Metalatex, inclusive selador em paredes e forros, a três demãos</t>
  </si>
  <si>
    <t>IOPES ITEM 190104 JUNHO/2014 BDI 28 %</t>
  </si>
  <si>
    <t>Pintura com tinta acrílica, marcas de referência Suvinil, Coral ou Metalatex, inclusive selador acrílico, em paredes e forros, a três demãos</t>
  </si>
  <si>
    <t>IOPES ITEM 190106 JUNHO/2014 BDI 28 %</t>
  </si>
  <si>
    <t>IOPES ITEM 190114 JUNHO/2014 BDI 28 %</t>
  </si>
  <si>
    <t>IOPES ITEM 1902 JUNHO/2014 BDI 28 %</t>
  </si>
  <si>
    <t>Pintura com tinta acrílica, marcas de referência Suvinil, Coral ou Metalatex, inclusive selador acrílico, sobre concreto ou blocos de concreto, a três demãos</t>
  </si>
  <si>
    <t>IOPES ITEM 190203 JUNHO/2014 BDI 28 %</t>
  </si>
  <si>
    <t>IOPES ITEM 1903 JUNHO/2014 BDI 28 %</t>
  </si>
  <si>
    <t>Pintura com verniz brilhante, linha Premium, marcas de referência Suvinil, Coral ou Metalatex, em madeira, a três demãos</t>
  </si>
  <si>
    <t>SOBRE METAL</t>
  </si>
  <si>
    <t>IOPES ITEM 190703 JUNHO/2014 BDI 28 %</t>
  </si>
  <si>
    <t>IOPES ITEM 1907 JUNHO/2014 BDI 28 %</t>
  </si>
  <si>
    <t>Correção com massa rápida em esquadrias de ferro (onde houver imperfeições)</t>
  </si>
  <si>
    <t>PAISAGISMO</t>
  </si>
  <si>
    <t>IOPES ITEM 2003 JUNHO/2014 BDI 28 %</t>
  </si>
  <si>
    <t>Fornecimento e plantio de grama em placas tipo esmeralda, inclusive fornecimento de terra vegetal</t>
  </si>
  <si>
    <t>TRATAMENTO, CONSERVAÇÃO E LIMPEZA</t>
  </si>
  <si>
    <t>IOPES ITEM 200326 JUNHO/2014 BDI 28 %</t>
  </si>
  <si>
    <t>IOPES ITEM 2004 JUNHO/2014 BDI 28 %</t>
  </si>
  <si>
    <t>IOPES ITEM 200401 JUNHO/2014 BDI 28 %</t>
  </si>
  <si>
    <t>SERVIÇOS COMPLEMENTARES INTERNOS</t>
  </si>
  <si>
    <t>IOPES ITEM 21 JUNHO/2014 BDI 28 %</t>
  </si>
  <si>
    <t>Quadro de giz novo, completo, de laminado melamínico verde escolar, inclusive requadro de madeira 2.5 x 5.0 cm e porta giz, com dimensões de 3.95 x 1.29 m</t>
  </si>
  <si>
    <t>SERVIÇOS COMPLEMENTARES EXTERNOS</t>
  </si>
  <si>
    <t>IOPES ITEM 20 JUNHO/2014 BDI 28 %</t>
  </si>
  <si>
    <t>DIVERSOS EXTERNOS</t>
  </si>
  <si>
    <t>Gangorra de tronco de eucalipto nos diâmetros de 20 e 25 cm</t>
  </si>
  <si>
    <t>IOPES ITEM 200510 JUNHO/2014 BDI 28 %</t>
  </si>
  <si>
    <t>IOPES ITEM 2005 JUNHO/2014 BDI 28 %</t>
  </si>
  <si>
    <t xml:space="preserve">Escorregador de aço galvanizado, exclusive mão-de-obra </t>
  </si>
  <si>
    <t>Balanço de 3 lugares de aço galvanizado, padrão PMV</t>
  </si>
  <si>
    <t>IOPES ITEM 200569 JUNHO/2014 BDI 28 %</t>
  </si>
  <si>
    <t>IOPES ITEM 200567 JUNHO/2014 BDI 28 %</t>
  </si>
  <si>
    <t>817,45 + 8 Horas de Ajudante(817,45+78,56)</t>
  </si>
  <si>
    <t>930,44 + 8 Horas de Ajudante(817,45+78,56)</t>
  </si>
  <si>
    <t>1836,75 + 8 Horas de Ajudante(817,45+78,56)</t>
  </si>
  <si>
    <t>1.2.2</t>
  </si>
  <si>
    <t>1.2.3</t>
  </si>
  <si>
    <t>1.2.4</t>
  </si>
  <si>
    <t>1.2.5</t>
  </si>
  <si>
    <t>1.2.6</t>
  </si>
  <si>
    <t>1.2.8</t>
  </si>
  <si>
    <t>1.2.11</t>
  </si>
  <si>
    <t>1.2.13</t>
  </si>
  <si>
    <t>1.3</t>
  </si>
  <si>
    <t>1.3.1</t>
  </si>
  <si>
    <t>IOPES ITEM 020704 JUNHO/2014 BDI 28 %</t>
  </si>
  <si>
    <t>Calha em chapa galvanizada com largura de 40 cm</t>
  </si>
  <si>
    <t>IOPES ITEM 090312 JUNHO/2014 BDI 28 %</t>
  </si>
  <si>
    <t>IOPES ITEM 010292 JUNHO/2014 BDI 28 %</t>
  </si>
  <si>
    <t>TRANSPORTES</t>
  </si>
  <si>
    <t>1.2.7</t>
  </si>
  <si>
    <t>1.2.9</t>
  </si>
  <si>
    <t>1.2.10</t>
  </si>
  <si>
    <t>Soleira de granito esp. 2 cm e largura de 15 cm</t>
  </si>
  <si>
    <t>PRUMADA HIDRO-SANITÁRIO</t>
  </si>
  <si>
    <t>Barrilete, inclusive tubulação, conexões e registro de limpeza, extravassor e suspiro</t>
  </si>
  <si>
    <t>CAIXAS DE PVC / EQUIPAMENTOS</t>
  </si>
  <si>
    <t>Revisão com substituição de peças danificadas para caixas de descargas de sobrepor de plástico inclusive regulagem</t>
  </si>
  <si>
    <t>ALVENARIA DE VEDAÇÃO</t>
  </si>
  <si>
    <t>Alvenaria de blocos cerâmicos 10 furos 10x20x20cm, assentados c/argamassa de cimento, cal e areia traço 1:0,5:8, juntas 12mm e esp. das paredes s/revestimento, 10cm</t>
  </si>
  <si>
    <t>Rodapé de granito, assentado com argamassa de cimento, cal hidratada CH1 e areia no traço 1:0,5:8, incl. rejuntamento com cimento branco, h=7cm</t>
  </si>
  <si>
    <t>Porta em madeira de lei tipo angelim pedra ou equiv.c/enchimento em madeira 1a.qualidade,esp. 30 mm p/ pintura, inclusive alizares, dobradiças e fechadura int. em latão cromado LaFonte ou equiv., exclusive marco, nas dim.:</t>
  </si>
  <si>
    <t>0.60 x 2.10 m</t>
  </si>
  <si>
    <t>0.80 x 2.10 m</t>
  </si>
  <si>
    <t>Sifão em PVC para tanque 2"</t>
  </si>
  <si>
    <t>OBRA/SERVIÇO: REFORMA DA ESCOLA DE MINEIRINHO</t>
  </si>
  <si>
    <t>LOCAL: LOCALIDADE DE MINEIRINHO - PRESIDENTE KENNEDY - ES</t>
  </si>
  <si>
    <t xml:space="preserve">DATA: </t>
  </si>
  <si>
    <t>Lixamento de parede com pintura antiga, para recebimento de nova camada de tinta</t>
  </si>
  <si>
    <t>Construção e demolição de andaime externo de madeira para execução de alvenaria em prédios com até 4 pavimentos, madeira reaproveitada 6 vezez por m2 de alvenaria total</t>
  </si>
  <si>
    <t>Barracão para escritório com sanitário área de 14.50 m2, de chapa de compens. 12mm e pontalete 8x8cm, piso cimentado e cobertura de telha de fibroc. 6mm, incl. ponto de luz e cx. de inspeção, conf. projeto (1 utilização)</t>
  </si>
  <si>
    <t>ESTRUTURAS</t>
  </si>
  <si>
    <t>RECUPERAÇÃO DE ESTRUTURA</t>
  </si>
  <si>
    <t>Remoção cuidadosa do concreto afetado, através de escarificação</t>
  </si>
  <si>
    <t>0408</t>
  </si>
  <si>
    <t>040801</t>
  </si>
  <si>
    <t>Limpeza de aço com lixamento e escovamento com escova de aço, até a completa remoção de partículas soltas, materiais indesejáveis e corrosão</t>
  </si>
  <si>
    <t>0501</t>
  </si>
  <si>
    <t>050605</t>
  </si>
  <si>
    <t>Portão de ferro de abrir em barra chata, chapa e tubo, inclusive chumbamento</t>
  </si>
  <si>
    <t>GRADES E PORTÕES</t>
  </si>
  <si>
    <t>IOPES ITEM 0711 JUNHO/2014 BDI 28 %</t>
  </si>
  <si>
    <t>IOPES ITEM 071107 JUNHO/2014 BDI 28 %</t>
  </si>
  <si>
    <t>0901</t>
  </si>
  <si>
    <t>ESTRUTURA PARA TELHADO</t>
  </si>
  <si>
    <t>Estrutura de madeira de lei tipo Paraju ou equivalente para telhado de telhas cerâmicas tipo capa e canal c/ tesouras, pilares, vigas, terças, caibros e ripas, incl. trat. c/cupinicida, exclusive telhas</t>
  </si>
  <si>
    <t>Remoção, lavagem com escova de aço e recolocação de telhas cerâmicas</t>
  </si>
  <si>
    <t>IMPERMEABILIZAÇÃO</t>
  </si>
  <si>
    <t xml:space="preserve">IMPERMEABILIZAÇÃO DE LAJES </t>
  </si>
  <si>
    <t>Reboco de arg. de cimento, cal e areia média ou grossa lavada no traço 1:0.5:6, esp. 5mm</t>
  </si>
  <si>
    <t>Índice de imperm.c/ manta asfáltica atendendo NBR 9952, asfalto polimerizado esp.3mm, reforç.c/ filme int. polietileno, regul. base c/ arg.1:4 esp.mín.15mm, proteção mec. arg.1:4 esp.20mm e juntas dilat.</t>
  </si>
  <si>
    <t>Emboço de arg. de cim., cal e areia média ou grossa lavada no traço 1:0.5:6, esp. 20 mm</t>
  </si>
  <si>
    <t>100208</t>
  </si>
  <si>
    <t>SOBRE CONCRETO(muro)</t>
  </si>
  <si>
    <t>SOBRE PAREDES(madeira)</t>
  </si>
  <si>
    <t>Pintura com tinta esmalte sintético, marcas de referência Suvinil, Coral e Metalatex, inclusive selador acrílico, a duas demãos</t>
  </si>
  <si>
    <t>13.3.2</t>
  </si>
  <si>
    <t>QUADRO DE DISTRIBUIÇÃO</t>
  </si>
  <si>
    <t>Quadro de distribuição de energia, de embutir, com 12 divisões modulares com barramento</t>
  </si>
  <si>
    <t>PONTOS ELETRICOS REVISAO NR-10</t>
  </si>
  <si>
    <t>Ponto padrão de luz no teto - considerando eletroduto PVC rígido de 3/4" inclusive conexões (4.5m), fio isolado PVC de 2.5mm2 (16.2m) e caixa estampada 4x4" (1 und)</t>
  </si>
  <si>
    <t>ponto padrão de luz no teto - considerando eletroduto PVC rígido de 1" inclusive conexões (9,39m), fio isolado PVC de 2.5mm2 (36,03m) e caixa estampada 4x4" (1 und)</t>
  </si>
  <si>
    <t>Ponto padrão de interruptor de 2 teclas simples e 1 tomada dois pólos mais terra 10A/250V - considerando eletroduto PVC rígido de 3/4" inclusive conexões (4.5m), fio isolado PVC de 2.5mm2 (22.9m) e caixa estampada 4x2" (1 und)</t>
  </si>
  <si>
    <t>Eletroduto aparente de PVC rígido roscável diâmetro 1"</t>
  </si>
  <si>
    <t>Retirada de pontos elétricos (luminárias, interruptores e tomadas)</t>
  </si>
  <si>
    <t>Eletroduto aparente de PVC rígido roscável diâmetro 3/4"</t>
  </si>
  <si>
    <t>COMPOSIÇÕES INTERMEDIÁRIAS P/ ELETRICA</t>
  </si>
  <si>
    <t>Fita isolante em rolo de 19mm x 20 m, número 33 Scoth ou equivalente</t>
  </si>
  <si>
    <t>Luminária p/ duas lâmpadas fluorescentes 40W, completa, c/ reator duplo-127V partida rápida e alto fator de potência, soquete antivibratório e lâmpada fluorescente 40W-127V</t>
  </si>
  <si>
    <t>Plafonier com globo leitoso e lâmpada incandescente de 60W</t>
  </si>
  <si>
    <t>Lâmpada fluorescente 40 W</t>
  </si>
  <si>
    <t xml:space="preserve">7,86
</t>
  </si>
  <si>
    <t>Ponto padrão de tomada para ar refrigerado - consid. eletroduto PVC rígido de 3/4" incl. conexões (6.0m), fio isolado PVC de 6.0mm2 (21.6m) e caixa estampada 4x2" (1 und)</t>
  </si>
  <si>
    <t xml:space="preserve">Ponto padrão de tomada 2 pólos mais terra - consid. eletroduto PVC rígido de 3/4" incl. conexões (5.0m), fio isolado PVC de 2.5mm2 (16.5m) e caixa estampada 4x2" (1 und) </t>
  </si>
  <si>
    <t>Ponto padrão de tomada p/ chuveiro elétrico - consid. eletroduto PVC rígido de 3/4" incl. conexões (9.0m), fio isolado PVC de 6.0mm2 (32.5m) e caixa estampada 4x2" (1 und)</t>
  </si>
  <si>
    <t>Disjuntor monopolar 16 A - Norma DIN</t>
  </si>
  <si>
    <t>Disjuntor monopolar 100 A - Norma DIN</t>
  </si>
  <si>
    <t>Disjuntor monopolar 25 A - Norma DIN</t>
  </si>
  <si>
    <t>Disjuntor monopolar 40 A - Norma DIN</t>
  </si>
  <si>
    <t>Disjuntor DR bipolar 20A, corrente nominal 30 mA</t>
  </si>
  <si>
    <t>Poste circular de concreto 11 m padrão ESCELSA, incl. luminária tipo 2 pétala mod. BETA II c/2 lâmpada VS 400W, reator alto fator de potência 400W/220V e relé fotoelétrico, Tecnowatt ou equivalente</t>
  </si>
  <si>
    <t>180405- COMPOSIÇÃO</t>
  </si>
  <si>
    <t>Abertura e fech. de rasgos em alvenaria, p/ passagem de eletrodutos diâm. 1/2" a 1"</t>
  </si>
  <si>
    <t>Abertura e fech. de rasgos em alvenaria, para passagem de eletroduto diâm. 1 1/4"a 2"</t>
  </si>
  <si>
    <t>Terminal para ligação de cabo a barra de 4.0mm2</t>
  </si>
  <si>
    <t>Terminal para ligação de cabo a barra de 6.0 mm2</t>
  </si>
  <si>
    <t>Ponto de telefone</t>
  </si>
  <si>
    <t>pt</t>
  </si>
  <si>
    <t>Aterramento com haste de terra 5/8"x2.40m, cabo de cobre nú 6mm2 em caixa de concreto de dimensões internas de 30x30x30cm</t>
  </si>
  <si>
    <t>Caixa de telefone em chapa de aço padrão TELEBRAS do tipo CIE-2 200x200x120mm</t>
  </si>
  <si>
    <t>Tomada para telefone com conector RJ 11</t>
  </si>
  <si>
    <t>INSTALAÇÃO DE REDE LÓGICA</t>
  </si>
  <si>
    <t>Ponto para rede lógica em caixa de pvc amarela 4x2", com conector RJ-45 fêmea e caixa 4x4" PVC amarela</t>
  </si>
  <si>
    <t>Chuveiro elétrico tipo ducha Lorenzet ou Corona</t>
  </si>
  <si>
    <t>TERMINAIS, CONECTORES E ABRAÇADEIRAS</t>
  </si>
  <si>
    <t>INSTALAÇÃO DE TELEFONE</t>
  </si>
  <si>
    <t>Caixa de passagem de alvenaria de blocos de concreto 9x19x39cm, dimensões de 40x40x50cm, com revestimento interno em chapisco e reboco, tampa de concreto esp.5cm e lastro de brita 5 cm</t>
  </si>
  <si>
    <t>Fio ou cabo de cobre termoplástico, com isolamento para 1000V, seção de 10.0 mm2</t>
  </si>
  <si>
    <t>Fio de cobre termoplástico, com isolamento para 750V, seção de 2.5 mm2</t>
  </si>
  <si>
    <t xml:space="preserve">Eletroduto de PVC rígido roscável, diâm. 3/4" (25mm), inclusive conexões </t>
  </si>
  <si>
    <t>Eletroduto de PVC rígido roscável, diâm. 1 1/4" (40mm), inclusive conexões</t>
  </si>
  <si>
    <t>Eletroduto PEAD, cor preta, diam. 1.1/4", marca ref. Kanaflex ou equivalente</t>
  </si>
  <si>
    <t>Ponto de antena de TV - considerando eletroduto PVC rígido de 3/4" inclusive conexões (3.0m), cabo coaxial 67 Ohms (4.5m) e caixa estampada 4x2" (1 und</t>
  </si>
  <si>
    <t>Ar-condicionado 12000 Btus, 110V, modelo janela ou spliger, temperatura frio, compressor rotativo com funções de refrigeração/ventilação, contendo cabo de 6,00 mm² e eletrodutos 3/4 pvc rígido.</t>
  </si>
  <si>
    <t>composição mercado</t>
  </si>
  <si>
    <t>Retirada de disjuntor</t>
  </si>
  <si>
    <t>Mureta de medição utilizando arg. cimento, cal e areia, dimensões 1100x2000x200mm, com pilares e cintas, revestido com chapisco e reboco, inclusive pintura emassamento e pintura acrílica a três demãos, exclusive cobertura.</t>
  </si>
  <si>
    <t>Caixa de passagem 150x150x80mm, chapa 18, com tampa parafusada</t>
  </si>
  <si>
    <t>Caixa de aterramento de concreto simples, nas dimensões de 30x30x25cm, com revest. int. em chapisco e reboco, tampa de concreto esp.5cm e lastro de brita esp. 5 cm, incl. Haste 5/8"x2400mm</t>
  </si>
  <si>
    <t>Cabo de cobre termoplástico, com isolamento para 750V, seção de 25.0 mm2</t>
  </si>
  <si>
    <t>Conjunto cx termoplástica para Medidor Padrão ESCELSA Monofáfico c/ tampa transp. em policarbonato P-980-009 incl. cx p/ disjuntor monof P-940-003 Padrão Escelsa</t>
  </si>
  <si>
    <t>Torneira pressão cromada diam. 3/4" p/ uso geral, marcas de ref. Fabrimar, Deca ou Doco</t>
  </si>
  <si>
    <t>14.3.3</t>
  </si>
  <si>
    <t>14.3.4</t>
  </si>
  <si>
    <t>14.3.5</t>
  </si>
  <si>
    <t>14.3.6</t>
  </si>
  <si>
    <t>14.3.7</t>
  </si>
  <si>
    <t>14.3.8</t>
  </si>
  <si>
    <t>14.3.9</t>
  </si>
  <si>
    <t>14.3.10</t>
  </si>
  <si>
    <t>14.3.11</t>
  </si>
  <si>
    <t>14.3.12</t>
  </si>
  <si>
    <t>15.1.5</t>
  </si>
  <si>
    <t>17.4</t>
  </si>
  <si>
    <t>17.4.1</t>
  </si>
  <si>
    <t>17.5</t>
  </si>
  <si>
    <t>17.5.1</t>
  </si>
  <si>
    <t>1/6</t>
  </si>
  <si>
    <t>2/6</t>
  </si>
  <si>
    <t>3/6</t>
  </si>
  <si>
    <t>4/6</t>
  </si>
  <si>
    <t>5/6</t>
  </si>
  <si>
    <t>6/6</t>
  </si>
  <si>
    <t>IOPES - AGOSTO/2014 (DATA BASE)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</si>
</sst>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[$-416]dddd\,\ d&quot; de &quot;mmmm&quot; de &quot;yyyy"/>
    <numFmt numFmtId="197" formatCode="00000"/>
    <numFmt numFmtId="198" formatCode="#,##0.00_ ;\-#,##0.00\ 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u val="single"/>
      <sz val="7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17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9" fontId="9" fillId="0" borderId="31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33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29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5" fillId="0" borderId="40" xfId="0" applyFont="1" applyBorder="1" applyAlignment="1">
      <alignment horizontal="left"/>
    </xf>
    <xf numFmtId="4" fontId="10" fillId="0" borderId="35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40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4" fontId="5" fillId="0" borderId="50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4" fontId="5" fillId="0" borderId="50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" fontId="10" fillId="0" borderId="30" xfId="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" fontId="5" fillId="0" borderId="49" xfId="0" applyNumberFormat="1" applyFont="1" applyBorder="1" applyAlignment="1">
      <alignment horizontal="right"/>
    </xf>
    <xf numFmtId="0" fontId="9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4" xfId="0" applyFont="1" applyBorder="1" applyAlignment="1">
      <alignment/>
    </xf>
    <xf numFmtId="0" fontId="5" fillId="0" borderId="28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9" fontId="12" fillId="0" borderId="3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9" fontId="5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5" fillId="0" borderId="47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0" fontId="5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" fontId="5" fillId="0" borderId="30" xfId="0" applyNumberFormat="1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4" fontId="5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center"/>
      <protection locked="0"/>
    </xf>
    <xf numFmtId="4" fontId="5" fillId="0" borderId="30" xfId="0" applyNumberFormat="1" applyFont="1" applyBorder="1" applyAlignment="1" applyProtection="1">
      <alignment horizontal="right"/>
      <protection locked="0"/>
    </xf>
    <xf numFmtId="4" fontId="5" fillId="0" borderId="27" xfId="0" applyNumberFormat="1" applyFont="1" applyBorder="1" applyAlignment="1" applyProtection="1">
      <alignment horizontal="right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" fontId="5" fillId="0" borderId="28" xfId="0" applyNumberFormat="1" applyFont="1" applyBorder="1" applyAlignment="1" applyProtection="1">
      <alignment horizontal="right"/>
      <protection locked="0"/>
    </xf>
    <xf numFmtId="4" fontId="5" fillId="0" borderId="38" xfId="0" applyNumberFormat="1" applyFont="1" applyBorder="1" applyAlignment="1" applyProtection="1">
      <alignment horizontal="right"/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4" fontId="10" fillId="0" borderId="27" xfId="0" applyNumberFormat="1" applyFont="1" applyBorder="1" applyAlignment="1" applyProtection="1">
      <alignment horizontal="right"/>
      <protection locked="0"/>
    </xf>
    <xf numFmtId="4" fontId="10" fillId="0" borderId="28" xfId="0" applyNumberFormat="1" applyFont="1" applyBorder="1" applyAlignment="1" applyProtection="1">
      <alignment horizontal="right"/>
      <protection locked="0"/>
    </xf>
    <xf numFmtId="4" fontId="10" fillId="0" borderId="3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center"/>
      <protection locked="0"/>
    </xf>
    <xf numFmtId="4" fontId="5" fillId="0" borderId="35" xfId="0" applyNumberFormat="1" applyFont="1" applyBorder="1" applyAlignment="1" applyProtection="1">
      <alignment horizontal="right"/>
      <protection locked="0"/>
    </xf>
    <xf numFmtId="4" fontId="5" fillId="0" borderId="33" xfId="0" applyNumberFormat="1" applyFont="1" applyBorder="1" applyAlignment="1" applyProtection="1">
      <alignment horizontal="right"/>
      <protection locked="0"/>
    </xf>
    <xf numFmtId="4" fontId="5" fillId="0" borderId="40" xfId="0" applyNumberFormat="1" applyFont="1" applyBorder="1" applyAlignment="1" applyProtection="1">
      <alignment horizontal="right"/>
      <protection locked="0"/>
    </xf>
    <xf numFmtId="4" fontId="10" fillId="0" borderId="33" xfId="0" applyNumberFormat="1" applyFont="1" applyBorder="1" applyAlignment="1" applyProtection="1">
      <alignment horizontal="right"/>
      <protection locked="0"/>
    </xf>
    <xf numFmtId="4" fontId="10" fillId="0" borderId="34" xfId="0" applyNumberFormat="1" applyFont="1" applyBorder="1" applyAlignment="1" applyProtection="1">
      <alignment horizontal="right"/>
      <protection locked="0"/>
    </xf>
    <xf numFmtId="4" fontId="10" fillId="0" borderId="39" xfId="0" applyNumberFormat="1" applyFont="1" applyBorder="1" applyAlignment="1" applyProtection="1">
      <alignment horizontal="right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49" fontId="9" fillId="0" borderId="32" xfId="0" applyNumberFormat="1" applyFont="1" applyBorder="1" applyAlignment="1" applyProtection="1">
      <alignment horizontal="center"/>
      <protection locked="0"/>
    </xf>
    <xf numFmtId="4" fontId="10" fillId="0" borderId="35" xfId="0" applyNumberFormat="1" applyFont="1" applyBorder="1" applyAlignment="1" applyProtection="1">
      <alignment horizontal="right"/>
      <protection locked="0"/>
    </xf>
    <xf numFmtId="4" fontId="10" fillId="0" borderId="40" xfId="0" applyNumberFormat="1" applyFont="1" applyBorder="1" applyAlignment="1" applyProtection="1">
      <alignment horizontal="right"/>
      <protection locked="0"/>
    </xf>
    <xf numFmtId="4" fontId="5" fillId="0" borderId="39" xfId="0" applyNumberFormat="1" applyFont="1" applyBorder="1" applyAlignment="1" applyProtection="1">
      <alignment horizontal="right"/>
      <protection locked="0"/>
    </xf>
    <xf numFmtId="4" fontId="11" fillId="0" borderId="3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/>
      <protection locked="0"/>
    </xf>
    <xf numFmtId="4" fontId="5" fillId="0" borderId="42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4" fontId="5" fillId="0" borderId="37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/>
      <protection locked="0"/>
    </xf>
    <xf numFmtId="0" fontId="5" fillId="0" borderId="20" xfId="0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left" vertical="center"/>
    </xf>
    <xf numFmtId="4" fontId="5" fillId="0" borderId="29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>
      <alignment/>
    </xf>
    <xf numFmtId="4" fontId="5" fillId="0" borderId="48" xfId="0" applyNumberFormat="1" applyFont="1" applyBorder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5" fillId="0" borderId="52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4" fontId="0" fillId="0" borderId="35" xfId="0" applyNumberFormat="1" applyBorder="1" applyAlignment="1">
      <alignment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4" fontId="5" fillId="0" borderId="44" xfId="0" applyNumberFormat="1" applyFont="1" applyBorder="1" applyAlignment="1">
      <alignment horizontal="right"/>
    </xf>
    <xf numFmtId="4" fontId="10" fillId="0" borderId="43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4" fontId="10" fillId="0" borderId="48" xfId="0" applyNumberFormat="1" applyFont="1" applyBorder="1" applyAlignment="1">
      <alignment horizontal="right"/>
    </xf>
    <xf numFmtId="0" fontId="9" fillId="0" borderId="20" xfId="0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" fontId="5" fillId="0" borderId="38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/>
    </xf>
    <xf numFmtId="0" fontId="5" fillId="0" borderId="5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" fontId="5" fillId="0" borderId="51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 quotePrefix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2" fillId="0" borderId="2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4" fontId="5" fillId="0" borderId="40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4" fontId="5" fillId="0" borderId="39" xfId="0" applyNumberFormat="1" applyFont="1" applyBorder="1" applyAlignment="1" applyProtection="1">
      <alignment horizontal="right" vertical="center"/>
      <protection locked="0"/>
    </xf>
    <xf numFmtId="4" fontId="5" fillId="0" borderId="30" xfId="0" applyNumberFormat="1" applyFont="1" applyFill="1" applyBorder="1" applyAlignment="1">
      <alignment horizontal="right"/>
    </xf>
    <xf numFmtId="4" fontId="5" fillId="0" borderId="52" xfId="0" applyNumberFormat="1" applyFont="1" applyBorder="1" applyAlignment="1" applyProtection="1">
      <alignment horizontal="right" vertical="center"/>
      <protection locked="0"/>
    </xf>
    <xf numFmtId="0" fontId="12" fillId="0" borderId="43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1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4" fontId="5" fillId="0" borderId="3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0" fontId="18" fillId="0" borderId="0" xfId="44" applyFont="1" applyFill="1" applyAlignment="1" applyProtection="1">
      <alignment horizontal="left" vertical="center" indent="1"/>
      <protection/>
    </xf>
    <xf numFmtId="4" fontId="9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49" fontId="0" fillId="33" borderId="31" xfId="0" applyNumberFormat="1" applyFont="1" applyFill="1" applyBorder="1" applyAlignment="1">
      <alignment horizontal="center" vertical="center"/>
    </xf>
    <xf numFmtId="4" fontId="5" fillId="33" borderId="38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" fontId="19" fillId="33" borderId="27" xfId="0" applyNumberFormat="1" applyFont="1" applyFill="1" applyBorder="1" applyAlignment="1">
      <alignment horizontal="right" vertical="center"/>
    </xf>
    <xf numFmtId="49" fontId="61" fillId="0" borderId="0" xfId="0" applyNumberFormat="1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4" fontId="0" fillId="33" borderId="30" xfId="0" applyNumberFormat="1" applyFont="1" applyFill="1" applyBorder="1" applyAlignment="1">
      <alignment horizontal="right" vertical="center"/>
    </xf>
    <xf numFmtId="4" fontId="62" fillId="0" borderId="27" xfId="0" applyNumberFormat="1" applyFont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vertical="center"/>
    </xf>
    <xf numFmtId="4" fontId="61" fillId="0" borderId="29" xfId="0" applyNumberFormat="1" applyFont="1" applyBorder="1" applyAlignment="1">
      <alignment horizontal="right" vertical="center"/>
    </xf>
    <xf numFmtId="4" fontId="0" fillId="33" borderId="40" xfId="0" applyNumberFormat="1" applyFont="1" applyFill="1" applyBorder="1" applyAlignment="1">
      <alignment horizontal="right" vertical="center"/>
    </xf>
    <xf numFmtId="4" fontId="61" fillId="0" borderId="40" xfId="0" applyNumberFormat="1" applyFont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4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6" xfId="0" applyFont="1" applyBorder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4" fontId="0" fillId="33" borderId="30" xfId="0" applyNumberFormat="1" applyFont="1" applyFill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64" xfId="0" applyFont="1" applyBorder="1" applyAlignment="1">
      <alignment/>
    </xf>
    <xf numFmtId="4" fontId="21" fillId="0" borderId="65" xfId="0" applyNumberFormat="1" applyFont="1" applyBorder="1" applyAlignment="1">
      <alignment horizontal="center" vertical="center"/>
    </xf>
    <xf numFmtId="4" fontId="21" fillId="0" borderId="6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4" fontId="0" fillId="0" borderId="65" xfId="0" applyNumberFormat="1" applyFont="1" applyBorder="1" applyAlignment="1">
      <alignment horizontal="center" vertical="center"/>
    </xf>
    <xf numFmtId="4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4" fontId="0" fillId="0" borderId="69" xfId="0" applyNumberFormat="1" applyFont="1" applyBorder="1" applyAlignment="1">
      <alignment horizontal="center" vertical="center"/>
    </xf>
    <xf numFmtId="4" fontId="0" fillId="0" borderId="7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4" fontId="23" fillId="33" borderId="30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49" fontId="1" fillId="33" borderId="46" xfId="0" applyNumberFormat="1" applyFont="1" applyFill="1" applyBorder="1" applyAlignment="1">
      <alignment horizontal="center" vertical="center"/>
    </xf>
    <xf numFmtId="4" fontId="0" fillId="33" borderId="5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" fontId="5" fillId="33" borderId="51" xfId="0" applyNumberFormat="1" applyFont="1" applyFill="1" applyBorder="1" applyAlignment="1">
      <alignment horizontal="right" vertical="center"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45" xfId="0" applyNumberFormat="1" applyFont="1" applyFill="1" applyBorder="1" applyAlignment="1">
      <alignment horizontal="right" vertical="center"/>
    </xf>
    <xf numFmtId="0" fontId="23" fillId="33" borderId="5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4" fontId="0" fillId="33" borderId="43" xfId="0" applyNumberFormat="1" applyFont="1" applyFill="1" applyBorder="1" applyAlignment="1">
      <alignment horizontal="right" vertical="center"/>
    </xf>
    <xf numFmtId="4" fontId="19" fillId="33" borderId="43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5" fillId="0" borderId="3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9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33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61" fillId="0" borderId="0" xfId="0" applyNumberFormat="1" applyFont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right" vertical="center"/>
    </xf>
    <xf numFmtId="0" fontId="61" fillId="0" borderId="0" xfId="0" applyNumberFormat="1" applyFont="1" applyBorder="1" applyAlignment="1">
      <alignment vertical="center"/>
    </xf>
    <xf numFmtId="2" fontId="0" fillId="33" borderId="0" xfId="0" applyNumberFormat="1" applyFill="1" applyBorder="1" applyAlignment="1">
      <alignment/>
    </xf>
    <xf numFmtId="49" fontId="1" fillId="33" borderId="47" xfId="0" applyNumberFormat="1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4" fontId="0" fillId="33" borderId="49" xfId="0" applyNumberFormat="1" applyFont="1" applyFill="1" applyBorder="1" applyAlignment="1">
      <alignment horizontal="right" vertical="center"/>
    </xf>
    <xf numFmtId="4" fontId="19" fillId="33" borderId="19" xfId="0" applyNumberFormat="1" applyFont="1" applyFill="1" applyBorder="1" applyAlignment="1">
      <alignment horizontal="right" vertical="center"/>
    </xf>
    <xf numFmtId="4" fontId="0" fillId="33" borderId="48" xfId="0" applyNumberFormat="1" applyFont="1" applyFill="1" applyBorder="1" applyAlignment="1">
      <alignment horizontal="right" vertical="center"/>
    </xf>
    <xf numFmtId="4" fontId="0" fillId="33" borderId="19" xfId="0" applyNumberFormat="1" applyFont="1" applyFill="1" applyBorder="1" applyAlignment="1">
      <alignment horizontal="right" vertical="center"/>
    </xf>
    <xf numFmtId="4" fontId="5" fillId="33" borderId="21" xfId="0" applyNumberFormat="1" applyFont="1" applyFill="1" applyBorder="1" applyAlignment="1">
      <alignment horizontal="right" vertical="center"/>
    </xf>
    <xf numFmtId="4" fontId="61" fillId="33" borderId="29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horizontal="left" vertical="center"/>
    </xf>
    <xf numFmtId="4" fontId="62" fillId="33" borderId="27" xfId="0" applyNumberFormat="1" applyFont="1" applyFill="1" applyBorder="1" applyAlignment="1">
      <alignment horizontal="right" vertical="center"/>
    </xf>
    <xf numFmtId="49" fontId="61" fillId="33" borderId="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" fontId="62" fillId="0" borderId="33" xfId="0" applyNumberFormat="1" applyFont="1" applyBorder="1" applyAlignment="1">
      <alignment horizontal="right" vertical="center"/>
    </xf>
    <xf numFmtId="4" fontId="0" fillId="33" borderId="38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4" fontId="61" fillId="33" borderId="40" xfId="0" applyNumberFormat="1" applyFont="1" applyFill="1" applyBorder="1" applyAlignment="1">
      <alignment horizontal="right" vertical="center"/>
    </xf>
    <xf numFmtId="4" fontId="62" fillId="33" borderId="33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4" fontId="19" fillId="33" borderId="33" xfId="0" applyNumberFormat="1" applyFont="1" applyFill="1" applyBorder="1" applyAlignment="1">
      <alignment horizontal="right" vertical="center"/>
    </xf>
    <xf numFmtId="0" fontId="23" fillId="33" borderId="35" xfId="0" applyFont="1" applyFill="1" applyBorder="1" applyAlignment="1">
      <alignment horizontal="center" vertical="center"/>
    </xf>
    <xf numFmtId="4" fontId="0" fillId="33" borderId="39" xfId="0" applyNumberFormat="1" applyFont="1" applyFill="1" applyBorder="1" applyAlignment="1">
      <alignment horizontal="right" vertical="center"/>
    </xf>
    <xf numFmtId="49" fontId="0" fillId="33" borderId="33" xfId="0" applyNumberFormat="1" applyFont="1" applyFill="1" applyBorder="1" applyAlignment="1">
      <alignment horizontal="left"/>
    </xf>
    <xf numFmtId="49" fontId="0" fillId="33" borderId="34" xfId="0" applyNumberFormat="1" applyFont="1" applyFill="1" applyBorder="1" applyAlignment="1">
      <alignment horizontal="left" vertical="center"/>
    </xf>
    <xf numFmtId="49" fontId="0" fillId="33" borderId="40" xfId="0" applyNumberFormat="1" applyFont="1" applyFill="1" applyBorder="1" applyAlignment="1">
      <alignment horizontal="left" vertical="center"/>
    </xf>
    <xf numFmtId="4" fontId="0" fillId="33" borderId="40" xfId="0" applyNumberFormat="1" applyFont="1" applyFill="1" applyBorder="1" applyAlignment="1">
      <alignment vertical="center"/>
    </xf>
    <xf numFmtId="4" fontId="0" fillId="33" borderId="29" xfId="0" applyNumberFormat="1" applyFont="1" applyFill="1" applyBorder="1" applyAlignment="1">
      <alignment horizontal="right" vertical="center"/>
    </xf>
    <xf numFmtId="4" fontId="61" fillId="0" borderId="29" xfId="0" applyNumberFormat="1" applyFont="1" applyBorder="1" applyAlignment="1">
      <alignment horizontal="right" vertical="center"/>
    </xf>
    <xf numFmtId="49" fontId="0" fillId="33" borderId="33" xfId="0" applyNumberFormat="1" applyFont="1" applyFill="1" applyBorder="1" applyAlignment="1">
      <alignment horizontal="left" vertical="center"/>
    </xf>
    <xf numFmtId="0" fontId="0" fillId="33" borderId="47" xfId="0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vertical="center"/>
    </xf>
    <xf numFmtId="49" fontId="1" fillId="33" borderId="29" xfId="0" applyNumberFormat="1" applyFont="1" applyFill="1" applyBorder="1" applyAlignment="1">
      <alignment vertical="center"/>
    </xf>
    <xf numFmtId="49" fontId="1" fillId="33" borderId="30" xfId="0" applyNumberFormat="1" applyFont="1" applyFill="1" applyBorder="1" applyAlignment="1">
      <alignment vertical="center"/>
    </xf>
    <xf numFmtId="49" fontId="1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 wrapText="1"/>
    </xf>
    <xf numFmtId="49" fontId="1" fillId="33" borderId="28" xfId="0" applyNumberFormat="1" applyFont="1" applyFill="1" applyBorder="1" applyAlignment="1">
      <alignment horizontal="left" vertical="center" wrapText="1"/>
    </xf>
    <xf numFmtId="49" fontId="1" fillId="33" borderId="29" xfId="0" applyNumberFormat="1" applyFont="1" applyFill="1" applyBorder="1" applyAlignment="1">
      <alignment horizontal="left" vertical="center" wrapText="1"/>
    </xf>
    <xf numFmtId="49" fontId="0" fillId="33" borderId="27" xfId="0" applyNumberFormat="1" applyFont="1" applyFill="1" applyBorder="1" applyAlignment="1">
      <alignment horizontal="left" vertical="top"/>
    </xf>
    <xf numFmtId="49" fontId="0" fillId="33" borderId="28" xfId="0" applyNumberFormat="1" applyFont="1" applyFill="1" applyBorder="1" applyAlignment="1">
      <alignment horizontal="left" vertical="top"/>
    </xf>
    <xf numFmtId="49" fontId="0" fillId="33" borderId="29" xfId="0" applyNumberFormat="1" applyFont="1" applyFill="1" applyBorder="1" applyAlignment="1">
      <alignment horizontal="left" vertical="top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9" fontId="61" fillId="0" borderId="27" xfId="0" applyNumberFormat="1" applyFont="1" applyBorder="1" applyAlignment="1">
      <alignment horizontal="left"/>
    </xf>
    <xf numFmtId="49" fontId="61" fillId="0" borderId="28" xfId="0" applyNumberFormat="1" applyFont="1" applyBorder="1" applyAlignment="1">
      <alignment horizontal="left"/>
    </xf>
    <xf numFmtId="49" fontId="61" fillId="0" borderId="29" xfId="0" applyNumberFormat="1" applyFont="1" applyBorder="1" applyAlignment="1">
      <alignment horizontal="left"/>
    </xf>
    <xf numFmtId="0" fontId="0" fillId="33" borderId="27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49" fontId="1" fillId="33" borderId="49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 wrapText="1"/>
    </xf>
    <xf numFmtId="49" fontId="0" fillId="33" borderId="29" xfId="0" applyNumberFormat="1" applyFont="1" applyFill="1" applyBorder="1" applyAlignment="1">
      <alignment horizontal="left" vertical="center" wrapText="1"/>
    </xf>
    <xf numFmtId="49" fontId="1" fillId="33" borderId="27" xfId="0" applyNumberFormat="1" applyFont="1" applyFill="1" applyBorder="1" applyAlignment="1">
      <alignment horizontal="left" wrapText="1"/>
    </xf>
    <xf numFmtId="49" fontId="1" fillId="33" borderId="28" xfId="0" applyNumberFormat="1" applyFont="1" applyFill="1" applyBorder="1" applyAlignment="1">
      <alignment horizontal="left" wrapText="1"/>
    </xf>
    <xf numFmtId="49" fontId="1" fillId="33" borderId="29" xfId="0" applyNumberFormat="1" applyFont="1" applyFill="1" applyBorder="1" applyAlignment="1">
      <alignment horizontal="left" wrapText="1"/>
    </xf>
    <xf numFmtId="49" fontId="1" fillId="33" borderId="30" xfId="0" applyNumberFormat="1" applyFont="1" applyFill="1" applyBorder="1" applyAlignment="1">
      <alignment horizontal="left" vertical="center"/>
    </xf>
    <xf numFmtId="0" fontId="15" fillId="0" borderId="7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49" fontId="1" fillId="33" borderId="43" xfId="0" applyNumberFormat="1" applyFont="1" applyFill="1" applyBorder="1" applyAlignment="1">
      <alignment horizontal="left" vertical="center"/>
    </xf>
    <xf numFmtId="49" fontId="1" fillId="33" borderId="44" xfId="0" applyNumberFormat="1" applyFont="1" applyFill="1" applyBorder="1" applyAlignment="1">
      <alignment horizontal="left" vertical="center"/>
    </xf>
    <xf numFmtId="49" fontId="1" fillId="33" borderId="45" xfId="0" applyNumberFormat="1" applyFont="1" applyFill="1" applyBorder="1" applyAlignment="1">
      <alignment horizontal="left" vertical="center"/>
    </xf>
    <xf numFmtId="49" fontId="0" fillId="33" borderId="30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61" fillId="0" borderId="27" xfId="0" applyNumberFormat="1" applyFont="1" applyBorder="1" applyAlignment="1">
      <alignment horizontal="right" vertical="center"/>
    </xf>
    <xf numFmtId="4" fontId="61" fillId="0" borderId="29" xfId="0" applyNumberFormat="1" applyFont="1" applyBorder="1" applyAlignment="1">
      <alignment horizontal="right" vertical="center"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9" fontId="61" fillId="33" borderId="27" xfId="0" applyNumberFormat="1" applyFont="1" applyFill="1" applyBorder="1" applyAlignment="1">
      <alignment horizontal="left" vertical="center" wrapText="1"/>
    </xf>
    <xf numFmtId="49" fontId="61" fillId="33" borderId="28" xfId="0" applyNumberFormat="1" applyFont="1" applyFill="1" applyBorder="1" applyAlignment="1">
      <alignment horizontal="left" vertical="center" wrapText="1"/>
    </xf>
    <xf numFmtId="49" fontId="61" fillId="33" borderId="29" xfId="0" applyNumberFormat="1" applyFont="1" applyFill="1" applyBorder="1" applyAlignment="1">
      <alignment horizontal="left" vertical="center" wrapText="1"/>
    </xf>
    <xf numFmtId="49" fontId="0" fillId="33" borderId="27" xfId="0" applyNumberFormat="1" applyFont="1" applyFill="1" applyBorder="1" applyAlignment="1">
      <alignment horizontal="left" vertical="top" wrapText="1"/>
    </xf>
    <xf numFmtId="4" fontId="0" fillId="33" borderId="33" xfId="0" applyNumberFormat="1" applyFont="1" applyFill="1" applyBorder="1" applyAlignment="1">
      <alignment horizontal="right" vertical="center"/>
    </xf>
    <xf numFmtId="4" fontId="0" fillId="33" borderId="40" xfId="0" applyNumberFormat="1" applyFont="1" applyFill="1" applyBorder="1" applyAlignment="1">
      <alignment horizontal="right" vertical="center"/>
    </xf>
    <xf numFmtId="4" fontId="61" fillId="0" borderId="33" xfId="0" applyNumberFormat="1" applyFont="1" applyBorder="1" applyAlignment="1">
      <alignment horizontal="right" vertical="center"/>
    </xf>
    <xf numFmtId="4" fontId="61" fillId="0" borderId="40" xfId="0" applyNumberFormat="1" applyFont="1" applyBorder="1" applyAlignment="1">
      <alignment horizontal="right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4" fontId="0" fillId="0" borderId="56" xfId="0" applyNumberFormat="1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7">
      <selection activeCell="B13" sqref="B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spans="1:14" ht="19.5" customHeight="1" thickBot="1">
      <c r="A1" s="188"/>
      <c r="B1" s="188"/>
      <c r="C1" s="188"/>
      <c r="D1" s="188"/>
      <c r="E1" s="189" t="s">
        <v>953</v>
      </c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" customHeight="1" thickTop="1">
      <c r="A2" s="190"/>
      <c r="B2" s="191" t="s">
        <v>944</v>
      </c>
      <c r="C2" s="192"/>
      <c r="D2" s="193" t="s">
        <v>938</v>
      </c>
      <c r="E2" s="193"/>
      <c r="F2" s="193"/>
      <c r="G2" s="193"/>
      <c r="H2" s="190"/>
      <c r="I2" s="193"/>
      <c r="J2" s="194"/>
      <c r="K2" s="194"/>
      <c r="L2" s="195"/>
      <c r="M2" s="192"/>
      <c r="N2" s="188"/>
    </row>
    <row r="3" spans="1:14" ht="15" customHeight="1" thickBot="1">
      <c r="A3" s="196"/>
      <c r="B3" s="197" t="s">
        <v>945</v>
      </c>
      <c r="C3" s="198"/>
      <c r="D3" s="199"/>
      <c r="E3" s="199"/>
      <c r="F3" s="199"/>
      <c r="G3" s="199"/>
      <c r="H3" s="200"/>
      <c r="I3" s="201" t="s">
        <v>954</v>
      </c>
      <c r="J3" s="202"/>
      <c r="K3" s="203"/>
      <c r="L3" s="204"/>
      <c r="M3" s="205" t="s">
        <v>870</v>
      </c>
      <c r="N3" s="188"/>
    </row>
    <row r="4" spans="1:14" ht="15" customHeight="1" thickTop="1">
      <c r="A4" s="196"/>
      <c r="B4" s="34" t="s">
        <v>946</v>
      </c>
      <c r="C4" s="198"/>
      <c r="D4" s="199" t="s">
        <v>966</v>
      </c>
      <c r="E4" s="199"/>
      <c r="F4" s="199"/>
      <c r="G4" s="199"/>
      <c r="H4" s="206" t="s">
        <v>947</v>
      </c>
      <c r="I4" s="207"/>
      <c r="J4" s="206"/>
      <c r="K4" s="207"/>
      <c r="L4" s="206"/>
      <c r="M4" s="208"/>
      <c r="N4" s="188"/>
    </row>
    <row r="5" spans="1:14" ht="15" customHeight="1" thickBot="1">
      <c r="A5" s="209"/>
      <c r="B5" s="210"/>
      <c r="C5" s="211"/>
      <c r="D5" s="212"/>
      <c r="E5" s="212"/>
      <c r="F5" s="212"/>
      <c r="G5" s="212"/>
      <c r="H5" s="213" t="s">
        <v>948</v>
      </c>
      <c r="I5" s="214"/>
      <c r="J5" s="213"/>
      <c r="K5" s="214"/>
      <c r="L5" s="215"/>
      <c r="M5" s="216"/>
      <c r="N5" s="188"/>
    </row>
    <row r="6" spans="1:14" ht="15" customHeight="1" thickTop="1">
      <c r="A6" s="217"/>
      <c r="B6" s="218"/>
      <c r="C6" s="218"/>
      <c r="D6" s="218"/>
      <c r="E6" s="218"/>
      <c r="F6" s="219"/>
      <c r="G6" s="219"/>
      <c r="H6" s="220"/>
      <c r="I6" s="221"/>
      <c r="J6" s="221" t="s">
        <v>955</v>
      </c>
      <c r="K6" s="221"/>
      <c r="L6" s="221"/>
      <c r="M6" s="222"/>
      <c r="N6" s="188"/>
    </row>
    <row r="7" spans="1:14" ht="15" customHeight="1">
      <c r="A7" s="217" t="s">
        <v>949</v>
      </c>
      <c r="B7" s="218"/>
      <c r="C7" s="223" t="s">
        <v>950</v>
      </c>
      <c r="D7" s="218"/>
      <c r="E7" s="218"/>
      <c r="F7" s="224" t="s">
        <v>951</v>
      </c>
      <c r="G7" s="219" t="s">
        <v>956</v>
      </c>
      <c r="H7" s="225" t="s">
        <v>957</v>
      </c>
      <c r="I7" s="225"/>
      <c r="J7" s="226" t="s">
        <v>958</v>
      </c>
      <c r="K7" s="227"/>
      <c r="L7" s="49" t="s">
        <v>4</v>
      </c>
      <c r="M7" s="228"/>
      <c r="N7" s="188"/>
    </row>
    <row r="8" spans="1:14" ht="15" customHeight="1" thickBot="1">
      <c r="A8" s="229"/>
      <c r="B8" s="230"/>
      <c r="C8" s="230"/>
      <c r="D8" s="230"/>
      <c r="E8" s="230"/>
      <c r="F8" s="231"/>
      <c r="G8" s="232"/>
      <c r="H8" s="230"/>
      <c r="I8" s="230"/>
      <c r="J8" s="231"/>
      <c r="K8" s="233"/>
      <c r="L8" s="230"/>
      <c r="M8" s="234"/>
      <c r="N8" s="188"/>
    </row>
    <row r="9" spans="1:14" ht="9.75" customHeight="1" thickTop="1">
      <c r="A9" s="320">
        <v>1</v>
      </c>
      <c r="B9" s="367" t="s">
        <v>967</v>
      </c>
      <c r="C9" s="235"/>
      <c r="D9" s="235"/>
      <c r="E9" s="236"/>
      <c r="F9" s="237"/>
      <c r="G9" s="238"/>
      <c r="H9" s="235"/>
      <c r="I9" s="235"/>
      <c r="J9" s="237"/>
      <c r="K9" s="236"/>
      <c r="L9" s="235"/>
      <c r="M9" s="239"/>
      <c r="N9" s="188"/>
    </row>
    <row r="10" spans="1:14" ht="9.75" customHeight="1">
      <c r="A10" s="240" t="s">
        <v>32</v>
      </c>
      <c r="B10" s="241" t="s">
        <v>968</v>
      </c>
      <c r="C10" s="242"/>
      <c r="D10" s="242"/>
      <c r="E10" s="243"/>
      <c r="F10" s="244" t="s">
        <v>961</v>
      </c>
      <c r="G10" s="245">
        <v>2</v>
      </c>
      <c r="H10" s="242"/>
      <c r="I10" s="256">
        <v>225</v>
      </c>
      <c r="J10" s="244"/>
      <c r="K10" s="301">
        <f>ROUND(G10*I10,2)</f>
        <v>450</v>
      </c>
      <c r="L10" s="242"/>
      <c r="M10" s="338">
        <f>K10</f>
        <v>450</v>
      </c>
      <c r="N10" s="188"/>
    </row>
    <row r="11" spans="1:14" ht="9.75" customHeight="1">
      <c r="A11" s="321"/>
      <c r="B11" s="247" t="s">
        <v>969</v>
      </c>
      <c r="C11" s="242"/>
      <c r="D11" s="242"/>
      <c r="E11" s="243"/>
      <c r="F11" s="244"/>
      <c r="G11" s="248"/>
      <c r="H11" s="242"/>
      <c r="I11" s="299"/>
      <c r="J11" s="244"/>
      <c r="K11" s="301"/>
      <c r="L11" s="242"/>
      <c r="M11" s="246"/>
      <c r="N11" s="188"/>
    </row>
    <row r="12" spans="1:14" ht="9.75" customHeight="1">
      <c r="A12" s="249" t="s">
        <v>34</v>
      </c>
      <c r="B12" s="247" t="s">
        <v>677</v>
      </c>
      <c r="C12" s="250"/>
      <c r="D12" s="250"/>
      <c r="E12" s="251"/>
      <c r="F12" s="252"/>
      <c r="G12" s="253"/>
      <c r="H12" s="254"/>
      <c r="I12" s="255"/>
      <c r="J12" s="254"/>
      <c r="K12" s="301"/>
      <c r="L12" s="256"/>
      <c r="M12" s="257"/>
      <c r="N12" s="188"/>
    </row>
    <row r="13" spans="1:14" ht="9.75" customHeight="1">
      <c r="A13" s="258" t="s">
        <v>33</v>
      </c>
      <c r="B13" s="368" t="s">
        <v>967</v>
      </c>
      <c r="C13" s="250"/>
      <c r="D13" s="250"/>
      <c r="E13" s="251"/>
      <c r="F13" s="252"/>
      <c r="G13" s="253"/>
      <c r="H13" s="254"/>
      <c r="I13" s="255"/>
      <c r="J13" s="254"/>
      <c r="K13" s="301"/>
      <c r="L13" s="256"/>
      <c r="M13" s="257"/>
      <c r="N13" s="188"/>
    </row>
    <row r="14" spans="1:16" s="82" customFormat="1" ht="9.75" customHeight="1">
      <c r="A14" s="259" t="s">
        <v>35</v>
      </c>
      <c r="B14" s="260" t="s">
        <v>1024</v>
      </c>
      <c r="C14" s="250"/>
      <c r="D14" s="250"/>
      <c r="E14" s="251"/>
      <c r="F14" s="252" t="s">
        <v>961</v>
      </c>
      <c r="G14" s="253">
        <v>120</v>
      </c>
      <c r="H14" s="254"/>
      <c r="I14" s="255">
        <v>6.21</v>
      </c>
      <c r="J14" s="261"/>
      <c r="K14" s="301">
        <f aca="true" t="shared" si="0" ref="K14:K51">ROUND(G14*I14,2)</f>
        <v>745.2</v>
      </c>
      <c r="L14" s="262"/>
      <c r="M14" s="263"/>
      <c r="N14" s="264"/>
      <c r="O14" s="83"/>
      <c r="P14" s="83"/>
    </row>
    <row r="15" spans="1:16" s="82" customFormat="1" ht="9.75" customHeight="1">
      <c r="A15" s="259" t="s">
        <v>36</v>
      </c>
      <c r="B15" s="260" t="s">
        <v>971</v>
      </c>
      <c r="C15" s="250"/>
      <c r="D15" s="250"/>
      <c r="E15" s="251"/>
      <c r="F15" s="252" t="s">
        <v>961</v>
      </c>
      <c r="G15" s="253">
        <v>135.15</v>
      </c>
      <c r="H15" s="254"/>
      <c r="I15" s="255">
        <v>2.39</v>
      </c>
      <c r="J15" s="261"/>
      <c r="K15" s="301">
        <f t="shared" si="0"/>
        <v>323.01</v>
      </c>
      <c r="L15" s="262"/>
      <c r="M15" s="263"/>
      <c r="N15" s="264"/>
      <c r="O15" s="83"/>
      <c r="P15" s="83"/>
    </row>
    <row r="16" spans="1:16" s="82" customFormat="1" ht="9.75" customHeight="1">
      <c r="A16" s="259" t="s">
        <v>37</v>
      </c>
      <c r="B16" s="265" t="s">
        <v>1017</v>
      </c>
      <c r="C16" s="266"/>
      <c r="D16" s="266"/>
      <c r="E16" s="267"/>
      <c r="F16" s="268" t="s">
        <v>1018</v>
      </c>
      <c r="G16" s="269">
        <v>2.05</v>
      </c>
      <c r="H16" s="270"/>
      <c r="I16" s="271">
        <v>14.33</v>
      </c>
      <c r="J16" s="272"/>
      <c r="K16" s="301">
        <f t="shared" si="0"/>
        <v>29.38</v>
      </c>
      <c r="L16" s="273"/>
      <c r="M16" s="274"/>
      <c r="N16" s="264"/>
      <c r="O16" s="83"/>
      <c r="P16" s="83"/>
    </row>
    <row r="17" spans="1:16" s="82" customFormat="1" ht="9.75" customHeight="1">
      <c r="A17" s="259" t="s">
        <v>38</v>
      </c>
      <c r="B17" s="265" t="s">
        <v>1078</v>
      </c>
      <c r="C17" s="266"/>
      <c r="D17" s="266"/>
      <c r="E17" s="267"/>
      <c r="F17" s="268" t="s">
        <v>962</v>
      </c>
      <c r="G17" s="269">
        <v>1</v>
      </c>
      <c r="H17" s="270"/>
      <c r="I17" s="271">
        <v>253</v>
      </c>
      <c r="J17" s="272"/>
      <c r="K17" s="301">
        <f t="shared" si="0"/>
        <v>253</v>
      </c>
      <c r="L17" s="273"/>
      <c r="M17" s="281">
        <f>SUM(K14:K17)</f>
        <v>1350.5900000000001</v>
      </c>
      <c r="N17" s="264"/>
      <c r="O17" s="83"/>
      <c r="P17" s="83"/>
    </row>
    <row r="18" spans="1:16" s="82" customFormat="1" ht="9.75" customHeight="1">
      <c r="A18" s="278" t="s">
        <v>39</v>
      </c>
      <c r="B18" s="276" t="s">
        <v>1006</v>
      </c>
      <c r="C18" s="266"/>
      <c r="D18" s="266"/>
      <c r="E18" s="267"/>
      <c r="F18" s="268"/>
      <c r="G18" s="269"/>
      <c r="H18" s="270"/>
      <c r="I18" s="271"/>
      <c r="J18" s="272"/>
      <c r="K18" s="301"/>
      <c r="L18" s="273"/>
      <c r="M18" s="274"/>
      <c r="N18" s="264"/>
      <c r="O18" s="83"/>
      <c r="P18" s="83"/>
    </row>
    <row r="19" spans="1:16" s="82" customFormat="1" ht="9.75" customHeight="1">
      <c r="A19" s="275" t="s">
        <v>40</v>
      </c>
      <c r="B19" s="265" t="s">
        <v>911</v>
      </c>
      <c r="C19" s="266"/>
      <c r="D19" s="266"/>
      <c r="E19" s="267"/>
      <c r="F19" s="268"/>
      <c r="G19" s="269"/>
      <c r="H19" s="270"/>
      <c r="I19" s="271"/>
      <c r="J19" s="272"/>
      <c r="K19" s="301"/>
      <c r="L19" s="273"/>
      <c r="M19" s="274"/>
      <c r="N19" s="264"/>
      <c r="O19" s="83"/>
      <c r="P19" s="83"/>
    </row>
    <row r="20" spans="1:16" s="82" customFormat="1" ht="9.75" customHeight="1">
      <c r="A20" s="275"/>
      <c r="B20" s="265" t="s">
        <v>912</v>
      </c>
      <c r="C20" s="266"/>
      <c r="D20" s="266"/>
      <c r="E20" s="267"/>
      <c r="F20" s="268" t="s">
        <v>962</v>
      </c>
      <c r="G20" s="269">
        <v>1</v>
      </c>
      <c r="H20" s="270"/>
      <c r="I20" s="271">
        <v>1628.8</v>
      </c>
      <c r="J20" s="272"/>
      <c r="K20" s="301">
        <f t="shared" si="0"/>
        <v>1628.8</v>
      </c>
      <c r="L20" s="273"/>
      <c r="M20" s="274"/>
      <c r="N20" s="264"/>
      <c r="O20" s="83"/>
      <c r="P20" s="83"/>
    </row>
    <row r="21" spans="1:16" s="82" customFormat="1" ht="9.75" customHeight="1">
      <c r="A21" s="275" t="s">
        <v>41</v>
      </c>
      <c r="B21" s="260" t="s">
        <v>1115</v>
      </c>
      <c r="C21" s="266"/>
      <c r="D21" s="266"/>
      <c r="E21" s="267"/>
      <c r="F21" s="268" t="s">
        <v>963</v>
      </c>
      <c r="G21" s="269">
        <v>12</v>
      </c>
      <c r="H21" s="270"/>
      <c r="I21" s="271">
        <v>6.21</v>
      </c>
      <c r="J21" s="272"/>
      <c r="K21" s="301">
        <f t="shared" si="0"/>
        <v>74.52</v>
      </c>
      <c r="L21" s="273"/>
      <c r="M21" s="274"/>
      <c r="N21" s="264"/>
      <c r="O21" s="83"/>
      <c r="P21" s="83"/>
    </row>
    <row r="22" spans="1:16" s="82" customFormat="1" ht="9.75" customHeight="1">
      <c r="A22" s="275" t="s">
        <v>42</v>
      </c>
      <c r="B22" s="260" t="s">
        <v>1034</v>
      </c>
      <c r="C22" s="250"/>
      <c r="D22" s="250"/>
      <c r="E22" s="251"/>
      <c r="F22" s="268" t="s">
        <v>963</v>
      </c>
      <c r="G22" s="269">
        <v>3</v>
      </c>
      <c r="H22" s="270"/>
      <c r="I22" s="271">
        <v>3.58</v>
      </c>
      <c r="J22" s="272"/>
      <c r="K22" s="301">
        <f t="shared" si="0"/>
        <v>10.74</v>
      </c>
      <c r="L22" s="273"/>
      <c r="M22" s="274"/>
      <c r="N22" s="264"/>
      <c r="O22" s="83"/>
      <c r="P22" s="83"/>
    </row>
    <row r="23" spans="1:16" s="82" customFormat="1" ht="9.75" customHeight="1">
      <c r="A23" s="275" t="s">
        <v>43</v>
      </c>
      <c r="B23" s="265" t="s">
        <v>1007</v>
      </c>
      <c r="C23" s="266"/>
      <c r="D23" s="266"/>
      <c r="E23" s="267"/>
      <c r="F23" s="268" t="s">
        <v>962</v>
      </c>
      <c r="G23" s="269">
        <v>1</v>
      </c>
      <c r="H23" s="270"/>
      <c r="I23" s="271">
        <v>48.76</v>
      </c>
      <c r="J23" s="272"/>
      <c r="K23" s="301">
        <f t="shared" si="0"/>
        <v>48.76</v>
      </c>
      <c r="L23" s="273"/>
      <c r="M23" s="274"/>
      <c r="N23" s="264"/>
      <c r="O23" s="83"/>
      <c r="P23" s="83"/>
    </row>
    <row r="24" spans="1:16" s="82" customFormat="1" ht="9.75" customHeight="1">
      <c r="A24" s="275" t="s">
        <v>44</v>
      </c>
      <c r="B24" s="277" t="s">
        <v>1035</v>
      </c>
      <c r="C24" s="266"/>
      <c r="D24" s="266"/>
      <c r="E24" s="267"/>
      <c r="F24" s="268" t="s">
        <v>963</v>
      </c>
      <c r="G24" s="269">
        <v>3</v>
      </c>
      <c r="H24" s="270"/>
      <c r="I24" s="271">
        <v>6.11</v>
      </c>
      <c r="J24" s="272"/>
      <c r="K24" s="301">
        <f t="shared" si="0"/>
        <v>18.33</v>
      </c>
      <c r="L24" s="273"/>
      <c r="M24" s="274"/>
      <c r="N24" s="264"/>
      <c r="O24" s="83"/>
      <c r="P24" s="83"/>
    </row>
    <row r="25" spans="1:16" s="82" customFormat="1" ht="9.75" customHeight="1">
      <c r="A25" s="275" t="s">
        <v>45</v>
      </c>
      <c r="B25" s="277" t="s">
        <v>1060</v>
      </c>
      <c r="C25" s="266"/>
      <c r="D25" s="266"/>
      <c r="E25" s="267"/>
      <c r="F25" s="268" t="s">
        <v>963</v>
      </c>
      <c r="G25" s="269">
        <v>24</v>
      </c>
      <c r="H25" s="270"/>
      <c r="I25" s="271">
        <v>9.65</v>
      </c>
      <c r="J25" s="272"/>
      <c r="K25" s="301">
        <f t="shared" si="0"/>
        <v>231.6</v>
      </c>
      <c r="L25" s="273"/>
      <c r="M25" s="274"/>
      <c r="N25" s="264"/>
      <c r="O25" s="83"/>
      <c r="P25" s="83"/>
    </row>
    <row r="26" spans="1:16" s="82" customFormat="1" ht="9.75" customHeight="1">
      <c r="A26" s="275" t="s">
        <v>46</v>
      </c>
      <c r="B26" s="265" t="s">
        <v>1013</v>
      </c>
      <c r="C26" s="266"/>
      <c r="D26" s="266"/>
      <c r="E26" s="267"/>
      <c r="F26" s="268" t="s">
        <v>962</v>
      </c>
      <c r="G26" s="269">
        <v>5</v>
      </c>
      <c r="H26" s="270"/>
      <c r="I26" s="271">
        <v>26.18</v>
      </c>
      <c r="J26" s="272"/>
      <c r="K26" s="301">
        <f t="shared" si="0"/>
        <v>130.9</v>
      </c>
      <c r="L26" s="273"/>
      <c r="M26" s="281">
        <f>SUM(K20:K26)</f>
        <v>2143.6499999999996</v>
      </c>
      <c r="N26" s="264"/>
      <c r="O26" s="83"/>
      <c r="P26" s="83"/>
    </row>
    <row r="27" spans="1:16" s="82" customFormat="1" ht="9.75" customHeight="1">
      <c r="A27" s="278" t="s">
        <v>47</v>
      </c>
      <c r="B27" s="276" t="s">
        <v>999</v>
      </c>
      <c r="C27" s="266"/>
      <c r="D27" s="266"/>
      <c r="E27" s="267"/>
      <c r="F27" s="268"/>
      <c r="G27" s="269"/>
      <c r="H27" s="270"/>
      <c r="I27" s="271"/>
      <c r="J27" s="272"/>
      <c r="K27" s="301"/>
      <c r="L27" s="273"/>
      <c r="M27" s="274"/>
      <c r="N27" s="264"/>
      <c r="O27" s="83"/>
      <c r="P27" s="83"/>
    </row>
    <row r="28" spans="1:16" s="82" customFormat="1" ht="9.75" customHeight="1">
      <c r="A28" s="275" t="s">
        <v>48</v>
      </c>
      <c r="B28" s="265" t="s">
        <v>1029</v>
      </c>
      <c r="C28" s="266"/>
      <c r="D28" s="266"/>
      <c r="E28" s="267"/>
      <c r="F28" s="268"/>
      <c r="G28" s="269"/>
      <c r="H28" s="270"/>
      <c r="I28" s="271"/>
      <c r="J28" s="272"/>
      <c r="K28" s="301"/>
      <c r="L28" s="273"/>
      <c r="M28" s="274"/>
      <c r="N28" s="264"/>
      <c r="O28" s="83"/>
      <c r="P28" s="83"/>
    </row>
    <row r="29" spans="1:16" s="82" customFormat="1" ht="9.75" customHeight="1">
      <c r="A29" s="275"/>
      <c r="B29" s="265" t="s">
        <v>1028</v>
      </c>
      <c r="C29" s="266"/>
      <c r="D29" s="266"/>
      <c r="E29" s="267"/>
      <c r="F29" s="268" t="s">
        <v>962</v>
      </c>
      <c r="G29" s="269">
        <v>18</v>
      </c>
      <c r="H29" s="270"/>
      <c r="I29" s="271">
        <v>112.64</v>
      </c>
      <c r="J29" s="272"/>
      <c r="K29" s="301">
        <f t="shared" si="0"/>
        <v>2027.52</v>
      </c>
      <c r="L29" s="273"/>
      <c r="M29" s="274"/>
      <c r="N29" s="264"/>
      <c r="O29" s="83"/>
      <c r="P29" s="83"/>
    </row>
    <row r="30" spans="1:16" s="82" customFormat="1" ht="9.75" customHeight="1">
      <c r="A30" s="275" t="s">
        <v>49</v>
      </c>
      <c r="B30" s="265" t="s">
        <v>1030</v>
      </c>
      <c r="C30" s="266"/>
      <c r="D30" s="266"/>
      <c r="E30" s="267"/>
      <c r="F30" s="268" t="s">
        <v>962</v>
      </c>
      <c r="G30" s="269">
        <v>7</v>
      </c>
      <c r="H30" s="270"/>
      <c r="I30" s="271">
        <v>42.58</v>
      </c>
      <c r="J30" s="272"/>
      <c r="K30" s="301">
        <f t="shared" si="0"/>
        <v>298.06</v>
      </c>
      <c r="L30" s="273"/>
      <c r="M30" s="274"/>
      <c r="N30" s="264"/>
      <c r="O30" s="83"/>
      <c r="P30" s="83"/>
    </row>
    <row r="31" spans="1:16" s="82" customFormat="1" ht="9.75" customHeight="1">
      <c r="A31" s="275" t="s">
        <v>50</v>
      </c>
      <c r="B31" s="265" t="s">
        <v>1031</v>
      </c>
      <c r="C31" s="266"/>
      <c r="D31" s="266"/>
      <c r="E31" s="267"/>
      <c r="F31" s="268" t="s">
        <v>962</v>
      </c>
      <c r="G31" s="269">
        <v>2</v>
      </c>
      <c r="H31" s="270"/>
      <c r="I31" s="271">
        <v>45.36</v>
      </c>
      <c r="J31" s="272"/>
      <c r="K31" s="301">
        <f t="shared" si="0"/>
        <v>90.72</v>
      </c>
      <c r="L31" s="273"/>
      <c r="M31" s="274"/>
      <c r="N31" s="264"/>
      <c r="O31" s="83"/>
      <c r="P31" s="83"/>
    </row>
    <row r="32" spans="1:16" s="82" customFormat="1" ht="9.75" customHeight="1">
      <c r="A32" s="275" t="s">
        <v>51</v>
      </c>
      <c r="B32" s="265" t="s">
        <v>1032</v>
      </c>
      <c r="C32" s="266"/>
      <c r="D32" s="266"/>
      <c r="E32" s="267"/>
      <c r="F32" s="268" t="s">
        <v>962</v>
      </c>
      <c r="G32" s="269">
        <v>5</v>
      </c>
      <c r="H32" s="270"/>
      <c r="I32" s="271">
        <v>49.85</v>
      </c>
      <c r="J32" s="272"/>
      <c r="K32" s="301">
        <f t="shared" si="0"/>
        <v>249.25</v>
      </c>
      <c r="L32" s="273"/>
      <c r="M32" s="274"/>
      <c r="N32" s="264"/>
      <c r="O32" s="83"/>
      <c r="P32" s="83"/>
    </row>
    <row r="33" spans="1:16" s="82" customFormat="1" ht="9.75" customHeight="1">
      <c r="A33" s="275" t="s">
        <v>52</v>
      </c>
      <c r="B33" s="265" t="s">
        <v>1000</v>
      </c>
      <c r="C33" s="266"/>
      <c r="D33" s="266"/>
      <c r="E33" s="267"/>
      <c r="F33" s="268" t="s">
        <v>962</v>
      </c>
      <c r="G33" s="269">
        <v>1</v>
      </c>
      <c r="H33" s="270"/>
      <c r="I33" s="271">
        <v>35.92</v>
      </c>
      <c r="J33" s="272"/>
      <c r="K33" s="301">
        <f t="shared" si="0"/>
        <v>35.92</v>
      </c>
      <c r="L33" s="273"/>
      <c r="M33" s="274"/>
      <c r="N33" s="264"/>
      <c r="O33" s="83"/>
      <c r="P33" s="83"/>
    </row>
    <row r="34" spans="1:16" s="82" customFormat="1" ht="9.75" customHeight="1">
      <c r="A34" s="275" t="s">
        <v>53</v>
      </c>
      <c r="B34" s="265" t="s">
        <v>1105</v>
      </c>
      <c r="C34" s="266"/>
      <c r="D34" s="266"/>
      <c r="E34" s="267"/>
      <c r="F34" s="268" t="s">
        <v>962</v>
      </c>
      <c r="G34" s="269">
        <v>1</v>
      </c>
      <c r="H34" s="270"/>
      <c r="I34" s="271">
        <v>159.84</v>
      </c>
      <c r="J34" s="272"/>
      <c r="K34" s="301">
        <f t="shared" si="0"/>
        <v>159.84</v>
      </c>
      <c r="L34" s="273"/>
      <c r="M34" s="281">
        <f>SUM(K29:K34)</f>
        <v>2861.31</v>
      </c>
      <c r="N34" s="264"/>
      <c r="O34" s="83"/>
      <c r="P34" s="83"/>
    </row>
    <row r="35" spans="1:16" s="82" customFormat="1" ht="9.75" customHeight="1">
      <c r="A35" s="278" t="s">
        <v>54</v>
      </c>
      <c r="B35" s="79" t="s">
        <v>1076</v>
      </c>
      <c r="C35" s="39"/>
      <c r="D35" s="39"/>
      <c r="E35" s="98"/>
      <c r="F35" s="40"/>
      <c r="G35" s="41"/>
      <c r="H35" s="48"/>
      <c r="I35" s="103"/>
      <c r="J35" s="94"/>
      <c r="K35" s="297"/>
      <c r="L35" s="273"/>
      <c r="M35" s="281"/>
      <c r="N35" s="264"/>
      <c r="O35" s="83"/>
      <c r="P35" s="83"/>
    </row>
    <row r="36" spans="1:16" s="82" customFormat="1" ht="9.75" customHeight="1">
      <c r="A36" s="275" t="s">
        <v>55</v>
      </c>
      <c r="B36" s="38" t="s">
        <v>930</v>
      </c>
      <c r="C36" s="39"/>
      <c r="D36" s="39"/>
      <c r="E36" s="98"/>
      <c r="F36" s="40" t="s">
        <v>962</v>
      </c>
      <c r="G36" s="41">
        <v>1</v>
      </c>
      <c r="H36" s="48"/>
      <c r="I36" s="103">
        <v>63.85</v>
      </c>
      <c r="J36" s="94"/>
      <c r="K36" s="297">
        <f>ROUND(G36*I36,2)</f>
        <v>63.85</v>
      </c>
      <c r="L36" s="273"/>
      <c r="M36" s="281">
        <f>K36</f>
        <v>63.85</v>
      </c>
      <c r="N36" s="264"/>
      <c r="O36" s="83"/>
      <c r="P36" s="83"/>
    </row>
    <row r="37" spans="1:16" s="82" customFormat="1" ht="9.75" customHeight="1">
      <c r="A37" s="278" t="s">
        <v>56</v>
      </c>
      <c r="B37" s="79" t="s">
        <v>988</v>
      </c>
      <c r="C37" s="39"/>
      <c r="D37" s="39"/>
      <c r="E37" s="98"/>
      <c r="F37" s="40"/>
      <c r="G37" s="41"/>
      <c r="H37" s="48"/>
      <c r="I37" s="361"/>
      <c r="J37" s="94"/>
      <c r="K37" s="45"/>
      <c r="L37" s="273"/>
      <c r="M37" s="281"/>
      <c r="N37" s="264"/>
      <c r="O37" s="83"/>
      <c r="P37" s="83"/>
    </row>
    <row r="38" spans="1:16" s="82" customFormat="1" ht="9.75" customHeight="1">
      <c r="A38" s="275" t="s">
        <v>57</v>
      </c>
      <c r="B38" s="38" t="s">
        <v>989</v>
      </c>
      <c r="C38" s="39"/>
      <c r="D38" s="39"/>
      <c r="E38" s="98"/>
      <c r="F38" s="40"/>
      <c r="G38" s="41"/>
      <c r="H38" s="48"/>
      <c r="I38" s="361"/>
      <c r="J38" s="94"/>
      <c r="K38" s="45"/>
      <c r="L38" s="273"/>
      <c r="M38" s="281"/>
      <c r="N38" s="264"/>
      <c r="O38" s="83"/>
      <c r="P38" s="83"/>
    </row>
    <row r="39" spans="1:16" s="82" customFormat="1" ht="9.75" customHeight="1">
      <c r="A39" s="275"/>
      <c r="B39" s="38" t="s">
        <v>990</v>
      </c>
      <c r="C39" s="39"/>
      <c r="D39" s="39"/>
      <c r="E39" s="98"/>
      <c r="F39" s="40" t="s">
        <v>961</v>
      </c>
      <c r="G39" s="41">
        <v>1.3</v>
      </c>
      <c r="H39" s="48"/>
      <c r="I39" s="361">
        <v>18.99</v>
      </c>
      <c r="J39" s="94"/>
      <c r="K39" s="297">
        <f>ROUND(G39*I39,2)</f>
        <v>24.69</v>
      </c>
      <c r="L39" s="273"/>
      <c r="M39" s="281">
        <f>K39</f>
        <v>24.69</v>
      </c>
      <c r="N39" s="264"/>
      <c r="O39" s="83"/>
      <c r="P39" s="83"/>
    </row>
    <row r="40" spans="1:16" s="82" customFormat="1" ht="9.75" customHeight="1">
      <c r="A40" s="278" t="s">
        <v>58</v>
      </c>
      <c r="B40" s="276" t="s">
        <v>972</v>
      </c>
      <c r="C40" s="266"/>
      <c r="D40" s="266"/>
      <c r="E40" s="267"/>
      <c r="F40" s="252"/>
      <c r="G40" s="269"/>
      <c r="H40" s="270"/>
      <c r="I40" s="271"/>
      <c r="J40" s="272"/>
      <c r="K40" s="301"/>
      <c r="L40" s="273"/>
      <c r="M40" s="274"/>
      <c r="N40" s="264"/>
      <c r="O40" s="83"/>
      <c r="P40" s="83"/>
    </row>
    <row r="41" spans="1:16" s="82" customFormat="1" ht="9.75" customHeight="1">
      <c r="A41" s="275" t="s">
        <v>59</v>
      </c>
      <c r="B41" s="260" t="s">
        <v>973</v>
      </c>
      <c r="C41" s="250"/>
      <c r="D41" s="250"/>
      <c r="E41" s="251"/>
      <c r="F41" s="268"/>
      <c r="G41" s="279"/>
      <c r="H41" s="270"/>
      <c r="I41" s="280"/>
      <c r="J41" s="272"/>
      <c r="K41" s="301"/>
      <c r="L41" s="273"/>
      <c r="M41" s="274"/>
      <c r="N41" s="264"/>
      <c r="O41" s="83"/>
      <c r="P41" s="83"/>
    </row>
    <row r="42" spans="1:16" s="82" customFormat="1" ht="9.75" customHeight="1">
      <c r="A42" s="275"/>
      <c r="B42" s="260" t="s">
        <v>974</v>
      </c>
      <c r="C42" s="250"/>
      <c r="D42" s="250"/>
      <c r="E42" s="251"/>
      <c r="F42" s="268" t="s">
        <v>961</v>
      </c>
      <c r="G42" s="269">
        <v>185.15</v>
      </c>
      <c r="H42" s="270"/>
      <c r="I42" s="271">
        <v>2.39</v>
      </c>
      <c r="J42" s="272"/>
      <c r="K42" s="301">
        <f t="shared" si="0"/>
        <v>442.51</v>
      </c>
      <c r="L42" s="273"/>
      <c r="M42" s="281"/>
      <c r="N42" s="264"/>
      <c r="O42" s="83"/>
      <c r="P42" s="83"/>
    </row>
    <row r="43" spans="1:16" s="82" customFormat="1" ht="9.75" customHeight="1">
      <c r="A43" s="275" t="s">
        <v>926</v>
      </c>
      <c r="B43" s="260" t="s">
        <v>976</v>
      </c>
      <c r="C43" s="250"/>
      <c r="D43" s="250"/>
      <c r="E43" s="251"/>
      <c r="F43" s="268" t="s">
        <v>961</v>
      </c>
      <c r="G43" s="269">
        <v>185.15</v>
      </c>
      <c r="H43" s="270"/>
      <c r="I43" s="271">
        <v>16.43</v>
      </c>
      <c r="J43" s="272"/>
      <c r="K43" s="301">
        <f t="shared" si="0"/>
        <v>3042.01</v>
      </c>
      <c r="L43" s="273"/>
      <c r="M43" s="281"/>
      <c r="N43" s="264"/>
      <c r="O43" s="83"/>
      <c r="P43" s="83"/>
    </row>
    <row r="44" spans="1:16" s="82" customFormat="1" ht="9.75" customHeight="1">
      <c r="A44" s="275" t="s">
        <v>927</v>
      </c>
      <c r="B44" s="265" t="s">
        <v>977</v>
      </c>
      <c r="C44" s="266"/>
      <c r="D44" s="266"/>
      <c r="E44" s="267"/>
      <c r="F44" s="268"/>
      <c r="G44" s="269"/>
      <c r="H44" s="270"/>
      <c r="I44" s="271"/>
      <c r="J44" s="272"/>
      <c r="K44" s="301"/>
      <c r="L44" s="273"/>
      <c r="M44" s="281"/>
      <c r="N44" s="264"/>
      <c r="O44" s="83"/>
      <c r="P44" s="83"/>
    </row>
    <row r="45" spans="1:16" s="82" customFormat="1" ht="9.75" customHeight="1">
      <c r="A45" s="275"/>
      <c r="B45" s="265" t="s">
        <v>978</v>
      </c>
      <c r="C45" s="266"/>
      <c r="D45" s="266"/>
      <c r="E45" s="267"/>
      <c r="F45" s="268" t="s">
        <v>961</v>
      </c>
      <c r="G45" s="269">
        <v>135.15</v>
      </c>
      <c r="H45" s="270"/>
      <c r="I45" s="271">
        <v>28.36</v>
      </c>
      <c r="J45" s="272"/>
      <c r="K45" s="301">
        <f t="shared" si="0"/>
        <v>3832.85</v>
      </c>
      <c r="L45" s="273"/>
      <c r="M45" s="281"/>
      <c r="N45" s="264"/>
      <c r="O45" s="83"/>
      <c r="P45" s="83"/>
    </row>
    <row r="46" spans="1:16" s="82" customFormat="1" ht="9.75" customHeight="1">
      <c r="A46" s="275" t="s">
        <v>931</v>
      </c>
      <c r="B46" s="265" t="s">
        <v>996</v>
      </c>
      <c r="C46" s="266"/>
      <c r="D46" s="266"/>
      <c r="E46" s="267"/>
      <c r="F46" s="268" t="s">
        <v>963</v>
      </c>
      <c r="G46" s="269">
        <v>90.1</v>
      </c>
      <c r="H46" s="270"/>
      <c r="I46" s="271">
        <v>18.2</v>
      </c>
      <c r="J46" s="272"/>
      <c r="K46" s="301">
        <f t="shared" si="0"/>
        <v>1639.82</v>
      </c>
      <c r="L46" s="273"/>
      <c r="M46" s="281">
        <f>SUM(K42:K46)</f>
        <v>8957.19</v>
      </c>
      <c r="N46" s="264"/>
      <c r="O46" s="83"/>
      <c r="P46" s="83"/>
    </row>
    <row r="47" spans="1:16" s="82" customFormat="1" ht="9.75" customHeight="1">
      <c r="A47" s="278" t="s">
        <v>60</v>
      </c>
      <c r="B47" s="276" t="s">
        <v>975</v>
      </c>
      <c r="C47" s="266"/>
      <c r="D47" s="266"/>
      <c r="E47" s="267"/>
      <c r="F47" s="268"/>
      <c r="G47" s="269"/>
      <c r="H47" s="270"/>
      <c r="I47" s="271"/>
      <c r="J47" s="272"/>
      <c r="K47" s="301"/>
      <c r="L47" s="273"/>
      <c r="M47" s="281"/>
      <c r="N47" s="264"/>
      <c r="O47" s="83"/>
      <c r="P47" s="83"/>
    </row>
    <row r="48" spans="1:16" s="82" customFormat="1" ht="9.75" customHeight="1">
      <c r="A48" s="275" t="s">
        <v>61</v>
      </c>
      <c r="B48" s="265" t="s">
        <v>1026</v>
      </c>
      <c r="C48" s="266"/>
      <c r="D48" s="266"/>
      <c r="E48" s="267"/>
      <c r="F48" s="268" t="s">
        <v>961</v>
      </c>
      <c r="G48" s="269">
        <v>173.51</v>
      </c>
      <c r="H48" s="270"/>
      <c r="I48" s="271">
        <v>17.04</v>
      </c>
      <c r="J48" s="272"/>
      <c r="K48" s="301">
        <f t="shared" si="0"/>
        <v>2956.61</v>
      </c>
      <c r="L48" s="273"/>
      <c r="M48" s="281"/>
      <c r="N48" s="264"/>
      <c r="O48" s="83"/>
      <c r="P48" s="83"/>
    </row>
    <row r="49" spans="1:16" s="82" customFormat="1" ht="9.75" customHeight="1">
      <c r="A49" s="275" t="s">
        <v>932</v>
      </c>
      <c r="B49" s="265" t="s">
        <v>970</v>
      </c>
      <c r="C49" s="266"/>
      <c r="D49" s="266"/>
      <c r="E49" s="267"/>
      <c r="F49" s="268"/>
      <c r="G49" s="269"/>
      <c r="H49" s="270"/>
      <c r="I49" s="271"/>
      <c r="J49" s="272"/>
      <c r="K49" s="301"/>
      <c r="L49" s="273"/>
      <c r="M49" s="281"/>
      <c r="N49" s="264"/>
      <c r="O49" s="83"/>
      <c r="P49" s="83"/>
    </row>
    <row r="50" spans="1:16" s="82" customFormat="1" ht="9.75" customHeight="1">
      <c r="A50" s="275"/>
      <c r="B50" s="277" t="s">
        <v>1025</v>
      </c>
      <c r="C50" s="266"/>
      <c r="D50" s="266"/>
      <c r="E50" s="267"/>
      <c r="F50" s="268" t="s">
        <v>961</v>
      </c>
      <c r="G50" s="269">
        <v>173.51</v>
      </c>
      <c r="H50" s="270"/>
      <c r="I50" s="271">
        <v>34.46</v>
      </c>
      <c r="J50" s="272"/>
      <c r="K50" s="301">
        <f t="shared" si="0"/>
        <v>5979.15</v>
      </c>
      <c r="L50" s="273"/>
      <c r="M50" s="281"/>
      <c r="N50" s="264"/>
      <c r="O50" s="83"/>
      <c r="P50" s="83"/>
    </row>
    <row r="51" spans="1:16" s="85" customFormat="1" ht="9.75" customHeight="1" thickBot="1">
      <c r="A51" s="362" t="s">
        <v>933</v>
      </c>
      <c r="B51" s="265" t="s">
        <v>1027</v>
      </c>
      <c r="C51" s="266"/>
      <c r="D51" s="266"/>
      <c r="E51" s="267"/>
      <c r="F51" s="268" t="s">
        <v>963</v>
      </c>
      <c r="G51" s="363">
        <v>90.1</v>
      </c>
      <c r="H51" s="270"/>
      <c r="I51" s="366">
        <v>13.13</v>
      </c>
      <c r="J51" s="272"/>
      <c r="K51" s="301">
        <f t="shared" si="0"/>
        <v>1183.01</v>
      </c>
      <c r="L51" s="282"/>
      <c r="M51" s="364">
        <f>SUM(K48:K51)</f>
        <v>10118.77</v>
      </c>
      <c r="N51" s="283"/>
      <c r="O51" s="86"/>
      <c r="P51" s="86"/>
    </row>
    <row r="52" spans="1:14" ht="18" customHeight="1" thickTop="1">
      <c r="A52" s="284" t="s">
        <v>939</v>
      </c>
      <c r="B52" s="187"/>
      <c r="C52" s="285" t="s">
        <v>965</v>
      </c>
      <c r="D52" s="187"/>
      <c r="E52" s="286"/>
      <c r="F52" s="187" t="s">
        <v>952</v>
      </c>
      <c r="G52" s="286"/>
      <c r="H52" s="187" t="s">
        <v>959</v>
      </c>
      <c r="I52" s="286"/>
      <c r="J52" s="187"/>
      <c r="K52" s="287">
        <f>SUM(K10:K51)</f>
        <v>25970.05</v>
      </c>
      <c r="L52" s="288"/>
      <c r="M52" s="289">
        <f>SUM(M10:M51)</f>
        <v>25970.05</v>
      </c>
      <c r="N52" s="188"/>
    </row>
    <row r="53" spans="1:14" ht="18" customHeight="1" thickBot="1">
      <c r="A53" s="290"/>
      <c r="B53" s="291"/>
      <c r="C53" s="292"/>
      <c r="D53" s="186"/>
      <c r="E53" s="293"/>
      <c r="F53" s="186"/>
      <c r="G53" s="293"/>
      <c r="H53" s="186" t="s">
        <v>960</v>
      </c>
      <c r="I53" s="293"/>
      <c r="J53" s="186"/>
      <c r="K53" s="294"/>
      <c r="L53" s="186"/>
      <c r="M53" s="295"/>
      <c r="N53" s="188"/>
    </row>
    <row r="54" spans="3:13" ht="15" customHeight="1" thickTop="1">
      <c r="C54" s="55"/>
      <c r="M54" s="75"/>
    </row>
    <row r="55" ht="15" customHeight="1"/>
    <row r="56" spans="2:8" ht="15" customHeight="1">
      <c r="B56" s="164"/>
      <c r="C56" s="164"/>
      <c r="D56" s="164"/>
      <c r="E56" s="164"/>
      <c r="F56" s="166"/>
      <c r="G56" s="172"/>
      <c r="H56" s="131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Plan9!K43</f>
        <v>92705.48999999995</v>
      </c>
      <c r="L5" s="66"/>
      <c r="M5" s="339">
        <f>Plan9!M43</f>
        <v>92705.48999999998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07" t="s">
        <v>284</v>
      </c>
      <c r="B9" s="108" t="s">
        <v>992</v>
      </c>
      <c r="C9" s="111"/>
      <c r="D9" s="111"/>
      <c r="E9" s="112"/>
      <c r="F9" s="110"/>
      <c r="G9" s="134"/>
      <c r="H9" s="111"/>
      <c r="I9" s="111"/>
      <c r="J9" s="110"/>
      <c r="K9" s="112"/>
      <c r="L9" s="111"/>
      <c r="M9" s="349"/>
    </row>
    <row r="10" spans="1:13" ht="11.25" customHeight="1">
      <c r="A10" s="120" t="s">
        <v>285</v>
      </c>
      <c r="B10" s="77" t="s">
        <v>967</v>
      </c>
      <c r="C10" s="28"/>
      <c r="D10" s="28"/>
      <c r="E10" s="29"/>
      <c r="F10" s="30"/>
      <c r="G10" s="118"/>
      <c r="H10" s="113"/>
      <c r="I10" s="183"/>
      <c r="J10" s="105"/>
      <c r="K10" s="106"/>
      <c r="L10" s="113"/>
      <c r="M10" s="344"/>
    </row>
    <row r="11" spans="1:13" ht="11.25" customHeight="1">
      <c r="A11" s="109" t="s">
        <v>286</v>
      </c>
      <c r="B11" s="38" t="s">
        <v>1024</v>
      </c>
      <c r="C11" s="39"/>
      <c r="D11" s="39"/>
      <c r="E11" s="98"/>
      <c r="F11" s="30" t="s">
        <v>961</v>
      </c>
      <c r="G11" s="118">
        <v>42.6</v>
      </c>
      <c r="H11" s="113"/>
      <c r="I11" s="183">
        <v>6.21</v>
      </c>
      <c r="J11" s="105"/>
      <c r="K11" s="297">
        <f>ROUND(G11*I11,2)</f>
        <v>264.55</v>
      </c>
      <c r="L11" s="113"/>
      <c r="M11" s="344"/>
    </row>
    <row r="12" spans="1:13" ht="11.25" customHeight="1">
      <c r="A12" s="109" t="s">
        <v>287</v>
      </c>
      <c r="B12" s="27" t="s">
        <v>971</v>
      </c>
      <c r="C12" s="28"/>
      <c r="D12" s="28"/>
      <c r="E12" s="29"/>
      <c r="F12" s="40" t="s">
        <v>961</v>
      </c>
      <c r="G12" s="118">
        <v>40.6</v>
      </c>
      <c r="H12" s="113"/>
      <c r="I12" s="183">
        <v>2.39</v>
      </c>
      <c r="J12" s="105"/>
      <c r="K12" s="297">
        <f aca="true" t="shared" si="0" ref="K12:K45">ROUND(G12*I12,2)</f>
        <v>97.03</v>
      </c>
      <c r="L12" s="113"/>
      <c r="M12" s="344"/>
    </row>
    <row r="13" spans="1:13" ht="11.25" customHeight="1">
      <c r="A13" s="109" t="s">
        <v>288</v>
      </c>
      <c r="B13" s="27" t="s">
        <v>1017</v>
      </c>
      <c r="C13" s="28"/>
      <c r="D13" s="28"/>
      <c r="E13" s="29"/>
      <c r="F13" s="40" t="s">
        <v>1018</v>
      </c>
      <c r="G13" s="118">
        <v>0.27</v>
      </c>
      <c r="H13" s="113"/>
      <c r="I13" s="183">
        <v>14.33</v>
      </c>
      <c r="J13" s="105"/>
      <c r="K13" s="297">
        <f t="shared" si="0"/>
        <v>3.87</v>
      </c>
      <c r="L13" s="113"/>
      <c r="M13" s="344"/>
    </row>
    <row r="14" spans="1:13" ht="11.25" customHeight="1">
      <c r="A14" s="109" t="s">
        <v>289</v>
      </c>
      <c r="B14" s="27" t="s">
        <v>987</v>
      </c>
      <c r="C14" s="28"/>
      <c r="D14" s="28"/>
      <c r="E14" s="29"/>
      <c r="F14" s="40" t="s">
        <v>961</v>
      </c>
      <c r="G14" s="36">
        <v>6.08</v>
      </c>
      <c r="H14" s="47"/>
      <c r="I14" s="183">
        <v>7.47</v>
      </c>
      <c r="J14" s="47"/>
      <c r="K14" s="297">
        <f t="shared" si="0"/>
        <v>45.42</v>
      </c>
      <c r="L14" s="46"/>
      <c r="M14" s="52">
        <f>SUM(K11:K14)</f>
        <v>410.87000000000006</v>
      </c>
    </row>
    <row r="15" spans="1:13" ht="11.25" customHeight="1">
      <c r="A15" s="76" t="s">
        <v>290</v>
      </c>
      <c r="B15" s="79" t="s">
        <v>999</v>
      </c>
      <c r="C15" s="28"/>
      <c r="D15" s="28"/>
      <c r="E15" s="29"/>
      <c r="F15" s="30"/>
      <c r="G15" s="36"/>
      <c r="H15" s="47"/>
      <c r="I15" s="183"/>
      <c r="J15" s="47"/>
      <c r="K15" s="297"/>
      <c r="L15" s="46"/>
      <c r="M15" s="52"/>
    </row>
    <row r="16" spans="1:16" s="101" customFormat="1" ht="11.25" customHeight="1">
      <c r="A16" s="35" t="s">
        <v>291</v>
      </c>
      <c r="B16" s="38" t="s">
        <v>1029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/>
      <c r="B17" s="38" t="s">
        <v>1028</v>
      </c>
      <c r="C17" s="39"/>
      <c r="D17" s="39"/>
      <c r="E17" s="98"/>
      <c r="F17" s="40" t="s">
        <v>962</v>
      </c>
      <c r="G17" s="36">
        <v>4</v>
      </c>
      <c r="H17" s="47"/>
      <c r="I17" s="183">
        <v>112.64</v>
      </c>
      <c r="J17" s="88"/>
      <c r="K17" s="297">
        <f t="shared" si="0"/>
        <v>450.56</v>
      </c>
      <c r="L17" s="89"/>
      <c r="M17" s="52"/>
      <c r="O17" s="102"/>
      <c r="P17" s="102"/>
    </row>
    <row r="18" spans="1:16" s="101" customFormat="1" ht="11.25" customHeight="1">
      <c r="A18" s="37" t="s">
        <v>292</v>
      </c>
      <c r="B18" s="38" t="s">
        <v>1031</v>
      </c>
      <c r="C18" s="39"/>
      <c r="D18" s="39"/>
      <c r="E18" s="98"/>
      <c r="F18" s="40" t="s">
        <v>962</v>
      </c>
      <c r="G18" s="41">
        <v>1</v>
      </c>
      <c r="H18" s="48"/>
      <c r="I18" s="183">
        <v>45.36</v>
      </c>
      <c r="J18" s="94"/>
      <c r="K18" s="297">
        <f t="shared" si="0"/>
        <v>45.36</v>
      </c>
      <c r="L18" s="95"/>
      <c r="M18" s="53"/>
      <c r="O18" s="102"/>
      <c r="P18" s="102"/>
    </row>
    <row r="19" spans="1:16" s="101" customFormat="1" ht="11.25" customHeight="1">
      <c r="A19" s="37" t="s">
        <v>293</v>
      </c>
      <c r="B19" s="38" t="s">
        <v>1032</v>
      </c>
      <c r="C19" s="39"/>
      <c r="D19" s="39"/>
      <c r="E19" s="98"/>
      <c r="F19" s="40" t="s">
        <v>962</v>
      </c>
      <c r="G19" s="41">
        <v>4</v>
      </c>
      <c r="H19" s="48"/>
      <c r="I19" s="183">
        <v>49.85</v>
      </c>
      <c r="J19" s="94"/>
      <c r="K19" s="297">
        <f t="shared" si="0"/>
        <v>199.4</v>
      </c>
      <c r="L19" s="95"/>
      <c r="M19" s="53"/>
      <c r="O19" s="102"/>
      <c r="P19" s="102"/>
    </row>
    <row r="20" spans="1:16" s="101" customFormat="1" ht="11.25" customHeight="1">
      <c r="A20" s="37" t="s">
        <v>294</v>
      </c>
      <c r="B20" s="38" t="s">
        <v>1036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37"/>
      <c r="B21" s="38" t="s">
        <v>1037</v>
      </c>
      <c r="C21" s="39"/>
      <c r="D21" s="39"/>
      <c r="E21" s="98"/>
      <c r="F21" s="40" t="s">
        <v>962</v>
      </c>
      <c r="G21" s="41">
        <v>2</v>
      </c>
      <c r="H21" s="48"/>
      <c r="I21" s="183">
        <v>130.58</v>
      </c>
      <c r="J21" s="94"/>
      <c r="K21" s="297">
        <f t="shared" si="0"/>
        <v>261.16</v>
      </c>
      <c r="L21" s="95"/>
      <c r="M21" s="53">
        <f>SUM(K17:K21)</f>
        <v>956.48</v>
      </c>
      <c r="O21" s="102"/>
      <c r="P21" s="102"/>
    </row>
    <row r="22" spans="1:16" s="101" customFormat="1" ht="11.25" customHeight="1">
      <c r="A22" s="78" t="s">
        <v>295</v>
      </c>
      <c r="B22" s="79" t="s">
        <v>1077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296</v>
      </c>
      <c r="B23" s="38" t="s">
        <v>1097</v>
      </c>
      <c r="C23" s="39"/>
      <c r="D23" s="39"/>
      <c r="E23" s="98"/>
      <c r="F23" s="40" t="s">
        <v>962</v>
      </c>
      <c r="G23" s="41">
        <v>1</v>
      </c>
      <c r="H23" s="48"/>
      <c r="I23" s="183">
        <v>43.2</v>
      </c>
      <c r="J23" s="94"/>
      <c r="K23" s="297">
        <f t="shared" si="0"/>
        <v>43.2</v>
      </c>
      <c r="L23" s="95"/>
      <c r="M23" s="53">
        <f>K23</f>
        <v>43.2</v>
      </c>
      <c r="O23" s="102"/>
      <c r="P23" s="102"/>
    </row>
    <row r="24" spans="1:16" s="101" customFormat="1" ht="11.25" customHeight="1">
      <c r="A24" s="141" t="s">
        <v>297</v>
      </c>
      <c r="B24" s="79" t="s">
        <v>988</v>
      </c>
      <c r="C24" s="39"/>
      <c r="D24" s="39"/>
      <c r="E24" s="98"/>
      <c r="F24" s="40"/>
      <c r="G24" s="140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142" t="s">
        <v>298</v>
      </c>
      <c r="B25" s="38" t="s">
        <v>989</v>
      </c>
      <c r="C25" s="39"/>
      <c r="D25" s="39"/>
      <c r="E25" s="98"/>
      <c r="F25" s="40"/>
      <c r="G25" s="140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142"/>
      <c r="B26" s="38" t="s">
        <v>990</v>
      </c>
      <c r="C26" s="39"/>
      <c r="D26" s="39"/>
      <c r="E26" s="98"/>
      <c r="F26" s="40" t="s">
        <v>961</v>
      </c>
      <c r="G26" s="41">
        <v>22.36</v>
      </c>
      <c r="H26" s="48"/>
      <c r="I26" s="183">
        <v>18.99</v>
      </c>
      <c r="J26" s="94"/>
      <c r="K26" s="297">
        <f t="shared" si="0"/>
        <v>424.62</v>
      </c>
      <c r="L26" s="95"/>
      <c r="M26" s="53">
        <f>K26</f>
        <v>424.62</v>
      </c>
      <c r="O26" s="102"/>
      <c r="P26" s="102"/>
    </row>
    <row r="27" spans="1:16" s="101" customFormat="1" ht="11.25" customHeight="1">
      <c r="A27" s="78" t="s">
        <v>299</v>
      </c>
      <c r="B27" s="79" t="s">
        <v>972</v>
      </c>
      <c r="C27" s="28"/>
      <c r="D27" s="28"/>
      <c r="E27" s="29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 t="s">
        <v>300</v>
      </c>
      <c r="B28" s="38" t="s">
        <v>973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/>
      <c r="B29" s="38" t="s">
        <v>974</v>
      </c>
      <c r="C29" s="39"/>
      <c r="D29" s="39"/>
      <c r="E29" s="98"/>
      <c r="F29" s="40" t="s">
        <v>961</v>
      </c>
      <c r="G29" s="41">
        <v>40.6</v>
      </c>
      <c r="H29" s="48"/>
      <c r="I29" s="183">
        <v>2.39</v>
      </c>
      <c r="J29" s="94"/>
      <c r="K29" s="297">
        <f t="shared" si="0"/>
        <v>97.03</v>
      </c>
      <c r="L29" s="95"/>
      <c r="M29" s="53"/>
      <c r="O29" s="102"/>
      <c r="P29" s="102"/>
    </row>
    <row r="30" spans="1:16" s="101" customFormat="1" ht="11.25" customHeight="1">
      <c r="A30" s="37" t="s">
        <v>301</v>
      </c>
      <c r="B30" s="84" t="s">
        <v>976</v>
      </c>
      <c r="C30" s="39"/>
      <c r="D30" s="39"/>
      <c r="E30" s="98"/>
      <c r="F30" s="40" t="s">
        <v>961</v>
      </c>
      <c r="G30" s="41">
        <v>40.6</v>
      </c>
      <c r="H30" s="48"/>
      <c r="I30" s="183">
        <v>16.43</v>
      </c>
      <c r="J30" s="94"/>
      <c r="K30" s="297">
        <f t="shared" si="0"/>
        <v>667.06</v>
      </c>
      <c r="L30" s="95"/>
      <c r="M30" s="53"/>
      <c r="O30" s="102"/>
      <c r="P30" s="102"/>
    </row>
    <row r="31" spans="1:16" s="101" customFormat="1" ht="11.25" customHeight="1">
      <c r="A31" s="37" t="s">
        <v>302</v>
      </c>
      <c r="B31" s="38" t="s">
        <v>977</v>
      </c>
      <c r="C31" s="39"/>
      <c r="D31" s="67"/>
      <c r="E31" s="68"/>
      <c r="F31" s="40"/>
      <c r="G31" s="99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1.25" customHeight="1">
      <c r="A32" s="37"/>
      <c r="B32" s="84" t="s">
        <v>978</v>
      </c>
      <c r="C32" s="39"/>
      <c r="D32" s="67"/>
      <c r="E32" s="68"/>
      <c r="F32" s="40" t="s">
        <v>961</v>
      </c>
      <c r="G32" s="41">
        <v>36.1</v>
      </c>
      <c r="H32" s="48"/>
      <c r="I32" s="45">
        <v>28.36</v>
      </c>
      <c r="J32" s="94"/>
      <c r="K32" s="297">
        <f t="shared" si="0"/>
        <v>1023.8</v>
      </c>
      <c r="L32" s="91"/>
      <c r="M32" s="53"/>
      <c r="O32" s="86"/>
      <c r="P32" s="86"/>
    </row>
    <row r="33" spans="1:16" s="85" customFormat="1" ht="11.25" customHeight="1">
      <c r="A33" s="37" t="s">
        <v>303</v>
      </c>
      <c r="B33" s="38" t="s">
        <v>996</v>
      </c>
      <c r="C33" s="137"/>
      <c r="D33" s="137"/>
      <c r="E33" s="138"/>
      <c r="F33" s="139" t="s">
        <v>963</v>
      </c>
      <c r="G33" s="41">
        <v>21.4</v>
      </c>
      <c r="H33" s="48"/>
      <c r="I33" s="45">
        <v>18.2</v>
      </c>
      <c r="J33" s="94"/>
      <c r="K33" s="297">
        <f t="shared" si="0"/>
        <v>389.48</v>
      </c>
      <c r="L33" s="91"/>
      <c r="M33" s="53"/>
      <c r="O33" s="86"/>
      <c r="P33" s="86"/>
    </row>
    <row r="34" spans="1:16" s="85" customFormat="1" ht="11.25" customHeight="1">
      <c r="A34" s="37" t="s">
        <v>304</v>
      </c>
      <c r="B34" s="84" t="s">
        <v>1104</v>
      </c>
      <c r="C34" s="39"/>
      <c r="D34" s="67"/>
      <c r="E34" s="68"/>
      <c r="F34" s="40" t="s">
        <v>963</v>
      </c>
      <c r="G34" s="41">
        <v>7</v>
      </c>
      <c r="H34" s="48"/>
      <c r="I34" s="45">
        <v>22.88</v>
      </c>
      <c r="J34" s="94"/>
      <c r="K34" s="297">
        <f t="shared" si="0"/>
        <v>160.16</v>
      </c>
      <c r="L34" s="91"/>
      <c r="M34" s="53">
        <f>SUM(K29:K34)</f>
        <v>2337.5299999999997</v>
      </c>
      <c r="O34" s="86"/>
      <c r="P34" s="86"/>
    </row>
    <row r="35" spans="1:16" s="85" customFormat="1" ht="11.25" customHeight="1">
      <c r="A35" s="141" t="s">
        <v>305</v>
      </c>
      <c r="B35" s="77" t="s">
        <v>975</v>
      </c>
      <c r="C35" s="39"/>
      <c r="D35" s="39"/>
      <c r="E35" s="98"/>
      <c r="F35" s="40"/>
      <c r="G35" s="41"/>
      <c r="H35" s="48"/>
      <c r="I35" s="45"/>
      <c r="J35" s="94"/>
      <c r="K35" s="297"/>
      <c r="L35" s="95"/>
      <c r="M35" s="53"/>
      <c r="O35" s="86"/>
      <c r="P35" s="86"/>
    </row>
    <row r="36" spans="1:16" s="85" customFormat="1" ht="11.25" customHeight="1">
      <c r="A36" s="142" t="s">
        <v>306</v>
      </c>
      <c r="B36" s="38" t="s">
        <v>1026</v>
      </c>
      <c r="C36" s="39"/>
      <c r="D36" s="39"/>
      <c r="E36" s="98"/>
      <c r="F36" s="40" t="s">
        <v>961</v>
      </c>
      <c r="G36" s="41">
        <v>42.6</v>
      </c>
      <c r="H36" s="48"/>
      <c r="I36" s="45">
        <v>17.04</v>
      </c>
      <c r="J36" s="94"/>
      <c r="K36" s="297">
        <f t="shared" si="0"/>
        <v>725.9</v>
      </c>
      <c r="L36" s="95"/>
      <c r="M36" s="53"/>
      <c r="O36" s="86"/>
      <c r="P36" s="86"/>
    </row>
    <row r="37" spans="1:16" s="85" customFormat="1" ht="11.25" customHeight="1">
      <c r="A37" s="142" t="s">
        <v>307</v>
      </c>
      <c r="B37" s="38" t="s">
        <v>970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86"/>
      <c r="P37" s="86"/>
    </row>
    <row r="38" spans="1:16" s="85" customFormat="1" ht="11.25" customHeight="1">
      <c r="A38" s="37"/>
      <c r="B38" s="84" t="s">
        <v>1025</v>
      </c>
      <c r="C38" s="39"/>
      <c r="D38" s="39"/>
      <c r="E38" s="98"/>
      <c r="F38" s="40" t="s">
        <v>961</v>
      </c>
      <c r="G38" s="41">
        <v>42.6</v>
      </c>
      <c r="H38" s="48"/>
      <c r="I38" s="103">
        <v>34.46</v>
      </c>
      <c r="J38" s="94"/>
      <c r="K38" s="297">
        <f t="shared" si="0"/>
        <v>1468</v>
      </c>
      <c r="L38" s="95"/>
      <c r="M38" s="53"/>
      <c r="O38" s="86"/>
      <c r="P38" s="86"/>
    </row>
    <row r="39" spans="1:16" s="85" customFormat="1" ht="11.25" customHeight="1">
      <c r="A39" s="37" t="s">
        <v>308</v>
      </c>
      <c r="B39" s="27" t="s">
        <v>1027</v>
      </c>
      <c r="C39" s="39"/>
      <c r="D39" s="39"/>
      <c r="E39" s="98"/>
      <c r="F39" s="40" t="s">
        <v>963</v>
      </c>
      <c r="G39" s="41">
        <v>25.4</v>
      </c>
      <c r="H39" s="48"/>
      <c r="I39" s="103">
        <v>13.13</v>
      </c>
      <c r="J39" s="94"/>
      <c r="K39" s="297">
        <f t="shared" si="0"/>
        <v>333.5</v>
      </c>
      <c r="L39" s="95"/>
      <c r="M39" s="53">
        <f>SUM(K36:K39)</f>
        <v>2527.4</v>
      </c>
      <c r="O39" s="86"/>
      <c r="P39" s="86"/>
    </row>
    <row r="40" spans="1:16" s="85" customFormat="1" ht="11.25" customHeight="1">
      <c r="A40" s="78" t="s">
        <v>309</v>
      </c>
      <c r="B40" s="77" t="s">
        <v>983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310</v>
      </c>
      <c r="B41" s="100" t="s">
        <v>984</v>
      </c>
      <c r="C41" s="28"/>
      <c r="D41" s="28"/>
      <c r="E41" s="29"/>
      <c r="F41" s="40"/>
      <c r="G41" s="41"/>
      <c r="H41" s="48"/>
      <c r="I41" s="45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1116</v>
      </c>
      <c r="C42" s="28"/>
      <c r="D42" s="28"/>
      <c r="E42" s="29"/>
      <c r="F42" s="40" t="s">
        <v>961</v>
      </c>
      <c r="G42" s="41">
        <v>4.4</v>
      </c>
      <c r="H42" s="48"/>
      <c r="I42" s="183">
        <v>456.64</v>
      </c>
      <c r="J42" s="94"/>
      <c r="K42" s="297">
        <f t="shared" si="0"/>
        <v>2009.22</v>
      </c>
      <c r="L42" s="95"/>
      <c r="M42" s="53"/>
      <c r="O42" s="86"/>
      <c r="P42" s="86"/>
    </row>
    <row r="43" spans="1:16" s="85" customFormat="1" ht="11.25" customHeight="1">
      <c r="A43" s="37" t="s">
        <v>311</v>
      </c>
      <c r="B43" s="27" t="s">
        <v>1101</v>
      </c>
      <c r="C43" s="28"/>
      <c r="D43" s="28"/>
      <c r="E43" s="29"/>
      <c r="F43" s="40" t="s">
        <v>961</v>
      </c>
      <c r="G43" s="140">
        <v>1.8</v>
      </c>
      <c r="H43" s="48"/>
      <c r="I43" s="183">
        <v>248.31</v>
      </c>
      <c r="J43" s="94"/>
      <c r="K43" s="297">
        <f t="shared" si="0"/>
        <v>446.96</v>
      </c>
      <c r="L43" s="95"/>
      <c r="M43" s="53"/>
      <c r="O43" s="86"/>
      <c r="P43" s="86"/>
    </row>
    <row r="44" spans="1:16" s="85" customFormat="1" ht="11.25" customHeight="1">
      <c r="A44" s="37" t="s">
        <v>312</v>
      </c>
      <c r="B44" s="115" t="s">
        <v>1098</v>
      </c>
      <c r="C44" s="113"/>
      <c r="D44" s="113"/>
      <c r="E44" s="106"/>
      <c r="F44" s="40"/>
      <c r="G44" s="41"/>
      <c r="H44" s="48"/>
      <c r="I44" s="183"/>
      <c r="J44" s="94"/>
      <c r="K44" s="297"/>
      <c r="L44" s="95"/>
      <c r="M44" s="53"/>
      <c r="O44" s="86"/>
      <c r="P44" s="86"/>
    </row>
    <row r="45" spans="1:16" s="85" customFormat="1" ht="11.25" customHeight="1" thickBot="1">
      <c r="A45" s="37"/>
      <c r="B45" s="115" t="s">
        <v>991</v>
      </c>
      <c r="C45" s="113"/>
      <c r="D45" s="113"/>
      <c r="E45" s="106"/>
      <c r="F45" s="40" t="s">
        <v>962</v>
      </c>
      <c r="G45" s="41">
        <v>1</v>
      </c>
      <c r="H45" s="48"/>
      <c r="I45" s="183">
        <v>255.64</v>
      </c>
      <c r="J45" s="94"/>
      <c r="K45" s="297">
        <f t="shared" si="0"/>
        <v>255.64</v>
      </c>
      <c r="L45" s="95"/>
      <c r="M45" s="53">
        <f>SUM(K42:K45)</f>
        <v>2711.8199999999997</v>
      </c>
      <c r="O45" s="86"/>
      <c r="P45" s="86"/>
    </row>
    <row r="46" spans="1:13" ht="19.5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102117.40999999993</v>
      </c>
      <c r="L46" s="97"/>
      <c r="M46" s="345">
        <f>SUM(M5:M45)</f>
        <v>102117.40999999995</v>
      </c>
    </row>
    <row r="47" spans="1:13" ht="19.5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880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Plan10!K46</f>
        <v>102117.40999999993</v>
      </c>
      <c r="L5" s="66"/>
      <c r="M5" s="339">
        <f>Plan10!M46</f>
        <v>102117.40999999995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313</v>
      </c>
      <c r="B9" s="116" t="s">
        <v>985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314</v>
      </c>
      <c r="B10" s="27" t="s">
        <v>986</v>
      </c>
      <c r="C10" s="28"/>
      <c r="D10" s="28"/>
      <c r="E10" s="29"/>
      <c r="F10" s="30" t="s">
        <v>961</v>
      </c>
      <c r="G10" s="36">
        <v>4.34</v>
      </c>
      <c r="H10" s="113"/>
      <c r="I10" s="183">
        <v>59.8</v>
      </c>
      <c r="J10" s="105"/>
      <c r="K10" s="297">
        <f>ROUND(G10*I10,2)</f>
        <v>259.53</v>
      </c>
      <c r="L10" s="113"/>
      <c r="M10" s="344">
        <f>K10</f>
        <v>259.53</v>
      </c>
    </row>
    <row r="11" spans="1:13" ht="11.25" customHeight="1">
      <c r="A11" s="76" t="s">
        <v>315</v>
      </c>
      <c r="B11" s="79" t="s">
        <v>964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1.25" customHeight="1">
      <c r="A12" s="35" t="s">
        <v>316</v>
      </c>
      <c r="B12" s="27" t="s">
        <v>979</v>
      </c>
      <c r="C12" s="28"/>
      <c r="D12" s="28"/>
      <c r="E12" s="29"/>
      <c r="F12" s="40"/>
      <c r="G12" s="36"/>
      <c r="H12" s="113"/>
      <c r="I12" s="183"/>
      <c r="J12" s="105"/>
      <c r="K12" s="297"/>
      <c r="L12" s="113"/>
      <c r="M12" s="344"/>
    </row>
    <row r="13" spans="1:13" ht="11.25" customHeight="1">
      <c r="A13" s="35"/>
      <c r="B13" s="27" t="s">
        <v>980</v>
      </c>
      <c r="C13" s="28"/>
      <c r="D13" s="28"/>
      <c r="E13" s="29"/>
      <c r="F13" s="40" t="s">
        <v>961</v>
      </c>
      <c r="G13" s="36">
        <v>77.95</v>
      </c>
      <c r="H13" s="47"/>
      <c r="I13" s="183">
        <v>5.62</v>
      </c>
      <c r="J13" s="47"/>
      <c r="K13" s="297">
        <f aca="true" t="shared" si="0" ref="K13:K44">ROUND(G13*I13,2)</f>
        <v>438.08</v>
      </c>
      <c r="L13" s="46"/>
      <c r="M13" s="52"/>
    </row>
    <row r="14" spans="1:13" ht="11.25" customHeight="1">
      <c r="A14" s="35" t="s">
        <v>317</v>
      </c>
      <c r="B14" s="38" t="s">
        <v>981</v>
      </c>
      <c r="C14" s="28"/>
      <c r="D14" s="28"/>
      <c r="E14" s="29"/>
      <c r="F14" s="30" t="s">
        <v>961</v>
      </c>
      <c r="G14" s="36">
        <v>77.95</v>
      </c>
      <c r="H14" s="47"/>
      <c r="I14" s="183">
        <v>9.34</v>
      </c>
      <c r="J14" s="47"/>
      <c r="K14" s="297">
        <f t="shared" si="0"/>
        <v>728.05</v>
      </c>
      <c r="L14" s="46"/>
      <c r="M14" s="52"/>
    </row>
    <row r="15" spans="1:13" ht="11.25" customHeight="1">
      <c r="A15" s="35" t="s">
        <v>318</v>
      </c>
      <c r="B15" s="160" t="s">
        <v>1102</v>
      </c>
      <c r="C15" s="137"/>
      <c r="D15" s="137"/>
      <c r="E15" s="138"/>
      <c r="F15" s="139" t="s">
        <v>961</v>
      </c>
      <c r="G15" s="118">
        <v>3.36</v>
      </c>
      <c r="H15" s="47"/>
      <c r="I15" s="183">
        <v>8.65</v>
      </c>
      <c r="J15" s="47"/>
      <c r="K15" s="297">
        <f t="shared" si="0"/>
        <v>29.06</v>
      </c>
      <c r="L15" s="46"/>
      <c r="M15" s="52">
        <f>SUM(K13:K15)</f>
        <v>1195.1899999999998</v>
      </c>
    </row>
    <row r="16" spans="1:16" s="101" customFormat="1" ht="11.25" customHeight="1">
      <c r="A16" s="76" t="s">
        <v>319</v>
      </c>
      <c r="B16" s="80" t="s">
        <v>1001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 t="s">
        <v>320</v>
      </c>
      <c r="B17" s="38" t="s">
        <v>1002</v>
      </c>
      <c r="C17" s="39"/>
      <c r="D17" s="67"/>
      <c r="E17" s="68"/>
      <c r="F17" s="40" t="s">
        <v>961</v>
      </c>
      <c r="G17" s="36">
        <v>6</v>
      </c>
      <c r="H17" s="47"/>
      <c r="I17" s="183">
        <v>78.25</v>
      </c>
      <c r="J17" s="88"/>
      <c r="K17" s="297">
        <f t="shared" si="0"/>
        <v>469.5</v>
      </c>
      <c r="L17" s="89"/>
      <c r="M17" s="52"/>
      <c r="O17" s="102"/>
      <c r="P17" s="102"/>
    </row>
    <row r="18" spans="1:16" s="101" customFormat="1" ht="11.25" customHeight="1">
      <c r="A18" s="37" t="s">
        <v>321</v>
      </c>
      <c r="B18" s="38" t="s">
        <v>3</v>
      </c>
      <c r="C18" s="39"/>
      <c r="D18" s="67"/>
      <c r="E18" s="68"/>
      <c r="F18" s="40" t="s">
        <v>961</v>
      </c>
      <c r="G18" s="41">
        <v>1.35</v>
      </c>
      <c r="H18" s="48"/>
      <c r="I18" s="183">
        <v>149.92</v>
      </c>
      <c r="J18" s="94"/>
      <c r="K18" s="297">
        <f t="shared" si="0"/>
        <v>202.39</v>
      </c>
      <c r="L18" s="95"/>
      <c r="M18" s="53">
        <f>SUM(K17:K18)</f>
        <v>671.89</v>
      </c>
      <c r="O18" s="102"/>
      <c r="P18" s="102"/>
    </row>
    <row r="19" spans="1:16" s="101" customFormat="1" ht="11.25" customHeight="1">
      <c r="A19" s="117" t="s">
        <v>322</v>
      </c>
      <c r="B19" s="136" t="s">
        <v>993</v>
      </c>
      <c r="C19" s="137"/>
      <c r="D19" s="137"/>
      <c r="E19" s="138"/>
      <c r="F19" s="139"/>
      <c r="G19" s="140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141" t="s">
        <v>323</v>
      </c>
      <c r="B20" s="79" t="s">
        <v>967</v>
      </c>
      <c r="C20" s="39"/>
      <c r="D20" s="39"/>
      <c r="E20" s="98"/>
      <c r="F20" s="40"/>
      <c r="G20" s="140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142" t="s">
        <v>324</v>
      </c>
      <c r="B21" s="38" t="s">
        <v>1024</v>
      </c>
      <c r="C21" s="39"/>
      <c r="D21" s="39"/>
      <c r="E21" s="98"/>
      <c r="F21" s="40" t="s">
        <v>961</v>
      </c>
      <c r="G21" s="140">
        <v>42.6</v>
      </c>
      <c r="H21" s="48"/>
      <c r="I21" s="183">
        <v>6.21</v>
      </c>
      <c r="J21" s="94"/>
      <c r="K21" s="297">
        <f t="shared" si="0"/>
        <v>264.55</v>
      </c>
      <c r="L21" s="95"/>
      <c r="M21" s="53"/>
      <c r="O21" s="102"/>
      <c r="P21" s="102"/>
    </row>
    <row r="22" spans="1:16" s="101" customFormat="1" ht="11.25" customHeight="1">
      <c r="A22" s="142" t="s">
        <v>325</v>
      </c>
      <c r="B22" s="38" t="s">
        <v>971</v>
      </c>
      <c r="C22" s="39"/>
      <c r="D22" s="39"/>
      <c r="E22" s="98"/>
      <c r="F22" s="40" t="s">
        <v>961</v>
      </c>
      <c r="G22" s="140">
        <v>40.6</v>
      </c>
      <c r="H22" s="48"/>
      <c r="I22" s="183">
        <v>2.39</v>
      </c>
      <c r="J22" s="94"/>
      <c r="K22" s="297">
        <f t="shared" si="0"/>
        <v>97.03</v>
      </c>
      <c r="L22" s="95"/>
      <c r="M22" s="53"/>
      <c r="O22" s="102"/>
      <c r="P22" s="102"/>
    </row>
    <row r="23" spans="1:16" s="101" customFormat="1" ht="11.25" customHeight="1">
      <c r="A23" s="142" t="s">
        <v>326</v>
      </c>
      <c r="B23" s="38" t="s">
        <v>1017</v>
      </c>
      <c r="C23" s="39"/>
      <c r="D23" s="39"/>
      <c r="E23" s="98"/>
      <c r="F23" s="40" t="s">
        <v>1018</v>
      </c>
      <c r="G23" s="140">
        <v>0.27</v>
      </c>
      <c r="H23" s="48"/>
      <c r="I23" s="183">
        <v>14.33</v>
      </c>
      <c r="J23" s="94"/>
      <c r="K23" s="297">
        <f t="shared" si="0"/>
        <v>3.87</v>
      </c>
      <c r="L23" s="95"/>
      <c r="M23" s="53"/>
      <c r="O23" s="102"/>
      <c r="P23" s="102"/>
    </row>
    <row r="24" spans="1:16" s="101" customFormat="1" ht="11.25" customHeight="1">
      <c r="A24" s="142" t="s">
        <v>327</v>
      </c>
      <c r="B24" s="38" t="s">
        <v>987</v>
      </c>
      <c r="C24" s="28"/>
      <c r="D24" s="28"/>
      <c r="E24" s="29"/>
      <c r="F24" s="40" t="s">
        <v>961</v>
      </c>
      <c r="G24" s="41">
        <v>6.08</v>
      </c>
      <c r="H24" s="48"/>
      <c r="I24" s="183">
        <v>7.47</v>
      </c>
      <c r="J24" s="94"/>
      <c r="K24" s="297">
        <f t="shared" si="0"/>
        <v>45.42</v>
      </c>
      <c r="L24" s="95"/>
      <c r="M24" s="53">
        <f>SUM(K21:K24)</f>
        <v>410.87000000000006</v>
      </c>
      <c r="O24" s="102"/>
      <c r="P24" s="102"/>
    </row>
    <row r="25" spans="1:16" s="101" customFormat="1" ht="11.25" customHeight="1">
      <c r="A25" s="78" t="s">
        <v>328</v>
      </c>
      <c r="B25" s="79" t="s">
        <v>999</v>
      </c>
      <c r="C25" s="39"/>
      <c r="D25" s="39"/>
      <c r="E25" s="98"/>
      <c r="F25" s="40"/>
      <c r="G25" s="41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37" t="s">
        <v>329</v>
      </c>
      <c r="B26" s="38" t="s">
        <v>1029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38" t="s">
        <v>1028</v>
      </c>
      <c r="C27" s="39"/>
      <c r="D27" s="39"/>
      <c r="E27" s="98"/>
      <c r="F27" s="40" t="s">
        <v>962</v>
      </c>
      <c r="G27" s="41">
        <v>4</v>
      </c>
      <c r="H27" s="48"/>
      <c r="I27" s="183">
        <v>112.64</v>
      </c>
      <c r="J27" s="94"/>
      <c r="K27" s="297">
        <f t="shared" si="0"/>
        <v>450.56</v>
      </c>
      <c r="L27" s="95"/>
      <c r="M27" s="53"/>
      <c r="O27" s="102"/>
      <c r="P27" s="102"/>
    </row>
    <row r="28" spans="1:16" s="101" customFormat="1" ht="11.25" customHeight="1">
      <c r="A28" s="37" t="s">
        <v>330</v>
      </c>
      <c r="B28" s="38" t="s">
        <v>1031</v>
      </c>
      <c r="C28" s="39"/>
      <c r="D28" s="39"/>
      <c r="E28" s="98"/>
      <c r="F28" s="40" t="s">
        <v>962</v>
      </c>
      <c r="G28" s="41">
        <v>1</v>
      </c>
      <c r="H28" s="48"/>
      <c r="I28" s="183">
        <v>45.36</v>
      </c>
      <c r="J28" s="94"/>
      <c r="K28" s="297">
        <f t="shared" si="0"/>
        <v>45.36</v>
      </c>
      <c r="L28" s="95"/>
      <c r="M28" s="53"/>
      <c r="O28" s="102"/>
      <c r="P28" s="102"/>
    </row>
    <row r="29" spans="1:16" s="85" customFormat="1" ht="11.25" customHeight="1">
      <c r="A29" s="37" t="s">
        <v>331</v>
      </c>
      <c r="B29" s="38" t="s">
        <v>1032</v>
      </c>
      <c r="C29" s="39"/>
      <c r="D29" s="39"/>
      <c r="E29" s="98"/>
      <c r="F29" s="40" t="s">
        <v>962</v>
      </c>
      <c r="G29" s="41">
        <v>4</v>
      </c>
      <c r="H29" s="48"/>
      <c r="I29" s="185">
        <v>49.85</v>
      </c>
      <c r="J29" s="94"/>
      <c r="K29" s="297">
        <f t="shared" si="0"/>
        <v>199.4</v>
      </c>
      <c r="L29" s="91"/>
      <c r="M29" s="53"/>
      <c r="O29" s="86"/>
      <c r="P29" s="86"/>
    </row>
    <row r="30" spans="1:16" s="85" customFormat="1" ht="11.25" customHeight="1">
      <c r="A30" s="37" t="s">
        <v>332</v>
      </c>
      <c r="B30" s="38" t="s">
        <v>1036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/>
      <c r="B31" s="27" t="s">
        <v>1037</v>
      </c>
      <c r="C31" s="39"/>
      <c r="D31" s="39"/>
      <c r="E31" s="98"/>
      <c r="F31" s="40" t="s">
        <v>962</v>
      </c>
      <c r="G31" s="41">
        <v>2</v>
      </c>
      <c r="H31" s="48"/>
      <c r="I31" s="183">
        <v>130.58</v>
      </c>
      <c r="J31" s="94"/>
      <c r="K31" s="297">
        <f t="shared" si="0"/>
        <v>261.16</v>
      </c>
      <c r="L31" s="91"/>
      <c r="M31" s="53">
        <f>SUM(K27:K31)</f>
        <v>956.48</v>
      </c>
      <c r="O31" s="86"/>
      <c r="P31" s="86"/>
    </row>
    <row r="32" spans="1:16" s="85" customFormat="1" ht="11.25" customHeight="1">
      <c r="A32" s="78" t="s">
        <v>333</v>
      </c>
      <c r="B32" s="79" t="s">
        <v>1077</v>
      </c>
      <c r="C32" s="39"/>
      <c r="D32" s="39"/>
      <c r="E32" s="98"/>
      <c r="F32" s="40"/>
      <c r="G32" s="41"/>
      <c r="H32" s="48"/>
      <c r="I32" s="183"/>
      <c r="J32" s="94"/>
      <c r="K32" s="297"/>
      <c r="L32" s="91"/>
      <c r="M32" s="53"/>
      <c r="O32" s="86"/>
      <c r="P32" s="86"/>
    </row>
    <row r="33" spans="1:16" s="85" customFormat="1" ht="11.25" customHeight="1">
      <c r="A33" s="37" t="s">
        <v>334</v>
      </c>
      <c r="B33" s="38" t="s">
        <v>1097</v>
      </c>
      <c r="C33" s="39"/>
      <c r="D33" s="39"/>
      <c r="E33" s="98"/>
      <c r="F33" s="40" t="s">
        <v>962</v>
      </c>
      <c r="G33" s="41">
        <v>1</v>
      </c>
      <c r="H33" s="48"/>
      <c r="I33" s="45">
        <v>43.2</v>
      </c>
      <c r="J33" s="94"/>
      <c r="K33" s="297">
        <f t="shared" si="0"/>
        <v>43.2</v>
      </c>
      <c r="L33" s="91"/>
      <c r="M33" s="53">
        <f>K33</f>
        <v>43.2</v>
      </c>
      <c r="O33" s="86"/>
      <c r="P33" s="86"/>
    </row>
    <row r="34" spans="1:16" s="85" customFormat="1" ht="11.25" customHeight="1">
      <c r="A34" s="141" t="s">
        <v>335</v>
      </c>
      <c r="B34" s="79" t="s">
        <v>988</v>
      </c>
      <c r="C34" s="39"/>
      <c r="D34" s="39"/>
      <c r="E34" s="98"/>
      <c r="F34" s="40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2" t="s">
        <v>336</v>
      </c>
      <c r="B35" s="38" t="s">
        <v>989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/>
      <c r="B36" s="38" t="s">
        <v>990</v>
      </c>
      <c r="C36" s="39"/>
      <c r="D36" s="39"/>
      <c r="E36" s="98"/>
      <c r="F36" s="40" t="s">
        <v>961</v>
      </c>
      <c r="G36" s="41">
        <v>22.36</v>
      </c>
      <c r="H36" s="48"/>
      <c r="I36" s="45">
        <v>18.99</v>
      </c>
      <c r="J36" s="94"/>
      <c r="K36" s="297">
        <f t="shared" si="0"/>
        <v>424.62</v>
      </c>
      <c r="L36" s="91"/>
      <c r="M36" s="53">
        <f>K36</f>
        <v>424.62</v>
      </c>
      <c r="O36" s="86"/>
      <c r="P36" s="86"/>
    </row>
    <row r="37" spans="1:16" s="85" customFormat="1" ht="11.25" customHeight="1">
      <c r="A37" s="78" t="s">
        <v>337</v>
      </c>
      <c r="B37" s="79" t="s">
        <v>972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1.25" customHeight="1">
      <c r="A38" s="37" t="s">
        <v>338</v>
      </c>
      <c r="B38" s="38" t="s">
        <v>973</v>
      </c>
      <c r="C38" s="39"/>
      <c r="D38" s="39"/>
      <c r="E38" s="98"/>
      <c r="F38" s="40"/>
      <c r="G38" s="41"/>
      <c r="H38" s="48"/>
      <c r="I38" s="103"/>
      <c r="J38" s="94"/>
      <c r="K38" s="297"/>
      <c r="L38" s="91"/>
      <c r="M38" s="53"/>
      <c r="O38" s="86"/>
      <c r="P38" s="86"/>
    </row>
    <row r="39" spans="1:16" s="85" customFormat="1" ht="11.25" customHeight="1">
      <c r="A39" s="37"/>
      <c r="B39" s="27" t="s">
        <v>974</v>
      </c>
      <c r="C39" s="39"/>
      <c r="D39" s="39"/>
      <c r="E39" s="98"/>
      <c r="F39" s="40" t="s">
        <v>961</v>
      </c>
      <c r="G39" s="41">
        <v>40.6</v>
      </c>
      <c r="H39" s="48"/>
      <c r="I39" s="103">
        <v>2.39</v>
      </c>
      <c r="J39" s="94"/>
      <c r="K39" s="297">
        <f t="shared" si="0"/>
        <v>97.03</v>
      </c>
      <c r="L39" s="95"/>
      <c r="M39" s="53"/>
      <c r="O39" s="86"/>
      <c r="P39" s="86"/>
    </row>
    <row r="40" spans="1:16" s="85" customFormat="1" ht="11.25" customHeight="1">
      <c r="A40" s="37" t="s">
        <v>339</v>
      </c>
      <c r="B40" s="84" t="s">
        <v>976</v>
      </c>
      <c r="C40" s="39"/>
      <c r="D40" s="39"/>
      <c r="E40" s="98"/>
      <c r="F40" s="40" t="s">
        <v>961</v>
      </c>
      <c r="G40" s="41">
        <v>40.6</v>
      </c>
      <c r="H40" s="48"/>
      <c r="I40" s="103">
        <v>16.43</v>
      </c>
      <c r="J40" s="94"/>
      <c r="K40" s="297">
        <f t="shared" si="0"/>
        <v>667.06</v>
      </c>
      <c r="L40" s="95"/>
      <c r="M40" s="53"/>
      <c r="O40" s="86"/>
      <c r="P40" s="86"/>
    </row>
    <row r="41" spans="1:16" s="85" customFormat="1" ht="11.25" customHeight="1">
      <c r="A41" s="37" t="s">
        <v>340</v>
      </c>
      <c r="B41" s="27" t="s">
        <v>977</v>
      </c>
      <c r="C41" s="39"/>
      <c r="D41" s="67"/>
      <c r="E41" s="68"/>
      <c r="F41" s="40"/>
      <c r="G41" s="99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978</v>
      </c>
      <c r="C42" s="39"/>
      <c r="D42" s="67"/>
      <c r="E42" s="68"/>
      <c r="F42" s="40" t="s">
        <v>961</v>
      </c>
      <c r="G42" s="41">
        <v>36.1</v>
      </c>
      <c r="H42" s="48"/>
      <c r="I42" s="45">
        <v>28.36</v>
      </c>
      <c r="J42" s="94"/>
      <c r="K42" s="297">
        <f t="shared" si="0"/>
        <v>1023.8</v>
      </c>
      <c r="L42" s="95"/>
      <c r="M42" s="53"/>
      <c r="O42" s="86"/>
      <c r="P42" s="86"/>
    </row>
    <row r="43" spans="1:16" s="85" customFormat="1" ht="11.25" customHeight="1">
      <c r="A43" s="37" t="s">
        <v>341</v>
      </c>
      <c r="B43" s="27" t="s">
        <v>996</v>
      </c>
      <c r="C43" s="137"/>
      <c r="D43" s="137"/>
      <c r="E43" s="138"/>
      <c r="F43" s="139" t="s">
        <v>963</v>
      </c>
      <c r="G43" s="41">
        <v>21.4</v>
      </c>
      <c r="H43" s="48"/>
      <c r="I43" s="45">
        <v>18.2</v>
      </c>
      <c r="J43" s="94"/>
      <c r="K43" s="297">
        <f t="shared" si="0"/>
        <v>389.48</v>
      </c>
      <c r="L43" s="95"/>
      <c r="M43" s="53"/>
      <c r="O43" s="86"/>
      <c r="P43" s="86"/>
    </row>
    <row r="44" spans="1:16" s="85" customFormat="1" ht="11.25" customHeight="1" thickBot="1">
      <c r="A44" s="37" t="s">
        <v>342</v>
      </c>
      <c r="B44" s="100" t="s">
        <v>1104</v>
      </c>
      <c r="C44" s="28"/>
      <c r="D44" s="147"/>
      <c r="E44" s="148"/>
      <c r="F44" s="40" t="s">
        <v>963</v>
      </c>
      <c r="G44" s="41">
        <v>7</v>
      </c>
      <c r="H44" s="48"/>
      <c r="I44" s="183">
        <v>22.88</v>
      </c>
      <c r="J44" s="94"/>
      <c r="K44" s="297">
        <f t="shared" si="0"/>
        <v>160.16</v>
      </c>
      <c r="L44" s="95"/>
      <c r="M44" s="53">
        <f>SUM(K39:K44)</f>
        <v>2337.5299999999997</v>
      </c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108416.71999999991</v>
      </c>
      <c r="L45" s="97"/>
      <c r="M45" s="345">
        <f>SUM(M5:M44)</f>
        <v>108416.71999999993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3:13" ht="15" customHeight="1" thickTop="1">
      <c r="C47" s="55"/>
      <c r="M47" s="7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Plan11!K45</f>
        <v>108416.71999999991</v>
      </c>
      <c r="L5" s="66"/>
      <c r="M5" s="339">
        <f>Plan11!M45</f>
        <v>108416.71999999993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20" t="s">
        <v>343</v>
      </c>
      <c r="B9" s="77" t="s">
        <v>975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0.5" customHeight="1">
      <c r="A10" s="35" t="s">
        <v>344</v>
      </c>
      <c r="B10" s="27" t="s">
        <v>1026</v>
      </c>
      <c r="C10" s="28"/>
      <c r="D10" s="28"/>
      <c r="E10" s="29"/>
      <c r="F10" s="30" t="s">
        <v>961</v>
      </c>
      <c r="G10" s="36">
        <v>42.6</v>
      </c>
      <c r="H10" s="113"/>
      <c r="I10" s="183">
        <v>17.04</v>
      </c>
      <c r="J10" s="105"/>
      <c r="K10" s="297">
        <f>ROUND(G10*I10,2)</f>
        <v>725.9</v>
      </c>
      <c r="L10" s="113"/>
      <c r="M10" s="344"/>
    </row>
    <row r="11" spans="1:13" ht="10.5" customHeight="1">
      <c r="A11" s="35" t="s">
        <v>345</v>
      </c>
      <c r="B11" s="38" t="s">
        <v>970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0.5" customHeight="1">
      <c r="A12" s="35"/>
      <c r="B12" s="84" t="s">
        <v>1025</v>
      </c>
      <c r="C12" s="39"/>
      <c r="D12" s="39"/>
      <c r="E12" s="98"/>
      <c r="F12" s="30" t="s">
        <v>961</v>
      </c>
      <c r="G12" s="36">
        <v>42.6</v>
      </c>
      <c r="H12" s="113"/>
      <c r="I12" s="183">
        <v>34.46</v>
      </c>
      <c r="J12" s="105"/>
      <c r="K12" s="297">
        <f aca="true" t="shared" si="0" ref="K12:K47">ROUND(G12*I12,2)</f>
        <v>1468</v>
      </c>
      <c r="L12" s="113"/>
      <c r="M12" s="344"/>
    </row>
    <row r="13" spans="1:13" ht="10.5" customHeight="1">
      <c r="A13" s="35" t="s">
        <v>346</v>
      </c>
      <c r="B13" s="38" t="s">
        <v>1027</v>
      </c>
      <c r="C13" s="39"/>
      <c r="D13" s="39"/>
      <c r="E13" s="98"/>
      <c r="F13" s="30" t="s">
        <v>963</v>
      </c>
      <c r="G13" s="36">
        <v>25.4</v>
      </c>
      <c r="H13" s="113"/>
      <c r="I13" s="183">
        <v>13.13</v>
      </c>
      <c r="J13" s="105"/>
      <c r="K13" s="297">
        <f t="shared" si="0"/>
        <v>333.5</v>
      </c>
      <c r="L13" s="113"/>
      <c r="M13" s="344">
        <f>SUM(K10:K13)</f>
        <v>2527.4</v>
      </c>
    </row>
    <row r="14" spans="1:13" ht="10.5" customHeight="1">
      <c r="A14" s="76" t="s">
        <v>347</v>
      </c>
      <c r="B14" s="77" t="s">
        <v>983</v>
      </c>
      <c r="C14" s="28"/>
      <c r="D14" s="28"/>
      <c r="E14" s="29"/>
      <c r="F14" s="40"/>
      <c r="G14" s="36"/>
      <c r="H14" s="113"/>
      <c r="I14" s="183"/>
      <c r="J14" s="105"/>
      <c r="K14" s="297"/>
      <c r="L14" s="113"/>
      <c r="M14" s="344"/>
    </row>
    <row r="15" spans="1:13" ht="10.5" customHeight="1">
      <c r="A15" s="35" t="s">
        <v>348</v>
      </c>
      <c r="B15" s="100" t="s">
        <v>984</v>
      </c>
      <c r="C15" s="28"/>
      <c r="D15" s="28"/>
      <c r="E15" s="29"/>
      <c r="F15" s="40"/>
      <c r="G15" s="36"/>
      <c r="H15" s="47"/>
      <c r="I15" s="183"/>
      <c r="J15" s="47"/>
      <c r="K15" s="297"/>
      <c r="L15" s="46"/>
      <c r="M15" s="52"/>
    </row>
    <row r="16" spans="1:13" ht="10.5" customHeight="1">
      <c r="A16" s="35"/>
      <c r="B16" s="100" t="s">
        <v>1116</v>
      </c>
      <c r="C16" s="28"/>
      <c r="D16" s="28"/>
      <c r="E16" s="29"/>
      <c r="F16" s="30" t="s">
        <v>961</v>
      </c>
      <c r="G16" s="36">
        <v>4.4</v>
      </c>
      <c r="H16" s="47"/>
      <c r="I16" s="183">
        <v>456.64</v>
      </c>
      <c r="J16" s="47"/>
      <c r="K16" s="297">
        <f t="shared" si="0"/>
        <v>2009.22</v>
      </c>
      <c r="L16" s="46"/>
      <c r="M16" s="52"/>
    </row>
    <row r="17" spans="1:13" ht="10.5" customHeight="1">
      <c r="A17" s="35" t="s">
        <v>349</v>
      </c>
      <c r="B17" s="38" t="s">
        <v>1101</v>
      </c>
      <c r="C17" s="39"/>
      <c r="D17" s="39"/>
      <c r="E17" s="98"/>
      <c r="F17" s="40" t="s">
        <v>961</v>
      </c>
      <c r="G17" s="118">
        <v>1.8</v>
      </c>
      <c r="H17" s="47"/>
      <c r="I17" s="183">
        <v>248.31</v>
      </c>
      <c r="J17" s="47"/>
      <c r="K17" s="297">
        <f t="shared" si="0"/>
        <v>446.96</v>
      </c>
      <c r="L17" s="46"/>
      <c r="M17" s="52"/>
    </row>
    <row r="18" spans="1:16" s="101" customFormat="1" ht="10.5" customHeight="1">
      <c r="A18" s="35" t="s">
        <v>350</v>
      </c>
      <c r="B18" s="160" t="s">
        <v>1098</v>
      </c>
      <c r="C18" s="137"/>
      <c r="D18" s="137"/>
      <c r="E18" s="138"/>
      <c r="F18" s="40"/>
      <c r="G18" s="36"/>
      <c r="H18" s="47"/>
      <c r="I18" s="183"/>
      <c r="J18" s="88"/>
      <c r="K18" s="297"/>
      <c r="L18" s="89"/>
      <c r="M18" s="52"/>
      <c r="O18" s="102"/>
      <c r="P18" s="102"/>
    </row>
    <row r="19" spans="1:16" s="101" customFormat="1" ht="10.5" customHeight="1">
      <c r="A19" s="35"/>
      <c r="B19" s="160" t="s">
        <v>991</v>
      </c>
      <c r="C19" s="137"/>
      <c r="D19" s="137"/>
      <c r="E19" s="138"/>
      <c r="F19" s="40" t="s">
        <v>962</v>
      </c>
      <c r="G19" s="36">
        <v>1</v>
      </c>
      <c r="H19" s="47"/>
      <c r="I19" s="183">
        <v>255.64</v>
      </c>
      <c r="J19" s="88"/>
      <c r="K19" s="297">
        <f t="shared" si="0"/>
        <v>255.64</v>
      </c>
      <c r="L19" s="89"/>
      <c r="M19" s="52">
        <f>SUM(K16:K19)</f>
        <v>2711.8199999999997</v>
      </c>
      <c r="O19" s="102"/>
      <c r="P19" s="102"/>
    </row>
    <row r="20" spans="1:16" s="101" customFormat="1" ht="10.5" customHeight="1">
      <c r="A20" s="78" t="s">
        <v>351</v>
      </c>
      <c r="B20" s="80" t="s">
        <v>985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0.5" customHeight="1">
      <c r="A21" s="37" t="s">
        <v>352</v>
      </c>
      <c r="B21" s="38" t="s">
        <v>986</v>
      </c>
      <c r="C21" s="39"/>
      <c r="D21" s="39"/>
      <c r="E21" s="98"/>
      <c r="F21" s="40" t="s">
        <v>961</v>
      </c>
      <c r="G21" s="41">
        <v>4.34</v>
      </c>
      <c r="H21" s="48"/>
      <c r="I21" s="183">
        <v>59.8</v>
      </c>
      <c r="J21" s="94"/>
      <c r="K21" s="297">
        <f t="shared" si="0"/>
        <v>259.53</v>
      </c>
      <c r="L21" s="95"/>
      <c r="M21" s="53">
        <f>K21</f>
        <v>259.53</v>
      </c>
      <c r="O21" s="102"/>
      <c r="P21" s="102"/>
    </row>
    <row r="22" spans="1:16" s="101" customFormat="1" ht="10.5" customHeight="1">
      <c r="A22" s="78" t="s">
        <v>353</v>
      </c>
      <c r="B22" s="79" t="s">
        <v>964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0.5" customHeight="1">
      <c r="A23" s="37" t="s">
        <v>354</v>
      </c>
      <c r="B23" s="38" t="s">
        <v>979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0.5" customHeight="1">
      <c r="A24" s="37"/>
      <c r="B24" s="38" t="s">
        <v>980</v>
      </c>
      <c r="C24" s="28"/>
      <c r="D24" s="28"/>
      <c r="E24" s="29"/>
      <c r="F24" s="40" t="s">
        <v>961</v>
      </c>
      <c r="G24" s="41">
        <v>77.95</v>
      </c>
      <c r="H24" s="48"/>
      <c r="I24" s="183">
        <v>5.62</v>
      </c>
      <c r="J24" s="94"/>
      <c r="K24" s="297">
        <f t="shared" si="0"/>
        <v>438.08</v>
      </c>
      <c r="L24" s="95"/>
      <c r="M24" s="53"/>
      <c r="O24" s="102"/>
      <c r="P24" s="102"/>
    </row>
    <row r="25" spans="1:16" s="101" customFormat="1" ht="10.5" customHeight="1">
      <c r="A25" s="37" t="s">
        <v>355</v>
      </c>
      <c r="B25" s="38" t="s">
        <v>981</v>
      </c>
      <c r="C25" s="39"/>
      <c r="D25" s="39"/>
      <c r="E25" s="98"/>
      <c r="F25" s="40" t="s">
        <v>961</v>
      </c>
      <c r="G25" s="41">
        <v>77.95</v>
      </c>
      <c r="H25" s="48"/>
      <c r="I25" s="183">
        <v>9.34</v>
      </c>
      <c r="J25" s="94"/>
      <c r="K25" s="297">
        <f t="shared" si="0"/>
        <v>728.05</v>
      </c>
      <c r="L25" s="95"/>
      <c r="M25" s="53"/>
      <c r="O25" s="102"/>
      <c r="P25" s="102"/>
    </row>
    <row r="26" spans="1:16" s="101" customFormat="1" ht="10.5" customHeight="1">
      <c r="A26" s="37" t="s">
        <v>356</v>
      </c>
      <c r="B26" s="160" t="s">
        <v>1102</v>
      </c>
      <c r="C26" s="137"/>
      <c r="D26" s="137"/>
      <c r="E26" s="138"/>
      <c r="F26" s="139" t="s">
        <v>961</v>
      </c>
      <c r="G26" s="140">
        <v>3.36</v>
      </c>
      <c r="H26" s="48"/>
      <c r="I26" s="183">
        <v>8.65</v>
      </c>
      <c r="J26" s="94"/>
      <c r="K26" s="297">
        <f t="shared" si="0"/>
        <v>29.06</v>
      </c>
      <c r="L26" s="95"/>
      <c r="M26" s="53">
        <f>SUM(K24:K26)</f>
        <v>1195.1899999999998</v>
      </c>
      <c r="O26" s="102"/>
      <c r="P26" s="102"/>
    </row>
    <row r="27" spans="1:16" s="101" customFormat="1" ht="10.5" customHeight="1">
      <c r="A27" s="78" t="s">
        <v>357</v>
      </c>
      <c r="B27" s="80" t="s">
        <v>1001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0.5" customHeight="1">
      <c r="A28" s="37" t="s">
        <v>358</v>
      </c>
      <c r="B28" s="38" t="s">
        <v>1002</v>
      </c>
      <c r="C28" s="39"/>
      <c r="D28" s="67"/>
      <c r="E28" s="68"/>
      <c r="F28" s="40" t="s">
        <v>961</v>
      </c>
      <c r="G28" s="41">
        <v>6</v>
      </c>
      <c r="H28" s="48"/>
      <c r="I28" s="185">
        <v>78.25</v>
      </c>
      <c r="J28" s="94"/>
      <c r="K28" s="297">
        <f t="shared" si="0"/>
        <v>469.5</v>
      </c>
      <c r="L28" s="95"/>
      <c r="M28" s="53"/>
      <c r="O28" s="102"/>
      <c r="P28" s="102"/>
    </row>
    <row r="29" spans="1:16" s="101" customFormat="1" ht="10.5" customHeight="1">
      <c r="A29" s="37" t="s">
        <v>359</v>
      </c>
      <c r="B29" s="38" t="s">
        <v>3</v>
      </c>
      <c r="C29" s="39"/>
      <c r="D29" s="67"/>
      <c r="E29" s="68"/>
      <c r="F29" s="40" t="s">
        <v>961</v>
      </c>
      <c r="G29" s="41">
        <v>1.35</v>
      </c>
      <c r="H29" s="48"/>
      <c r="I29" s="185">
        <v>149.92</v>
      </c>
      <c r="J29" s="94"/>
      <c r="K29" s="297">
        <f t="shared" si="0"/>
        <v>202.39</v>
      </c>
      <c r="L29" s="95"/>
      <c r="M29" s="53">
        <f>SUM(K28:K29)</f>
        <v>671.89</v>
      </c>
      <c r="O29" s="102"/>
      <c r="P29" s="102"/>
    </row>
    <row r="30" spans="1:16" s="101" customFormat="1" ht="10.5" customHeight="1">
      <c r="A30" s="117" t="s">
        <v>360</v>
      </c>
      <c r="B30" s="136" t="s">
        <v>994</v>
      </c>
      <c r="C30" s="137"/>
      <c r="D30" s="137"/>
      <c r="E30" s="138"/>
      <c r="F30" s="139"/>
      <c r="G30" s="140"/>
      <c r="H30" s="48"/>
      <c r="I30" s="183"/>
      <c r="J30" s="94"/>
      <c r="K30" s="297"/>
      <c r="L30" s="95"/>
      <c r="M30" s="53"/>
      <c r="O30" s="102"/>
      <c r="P30" s="102"/>
    </row>
    <row r="31" spans="1:16" s="85" customFormat="1" ht="10.5" customHeight="1">
      <c r="A31" s="141" t="s">
        <v>361</v>
      </c>
      <c r="B31" s="79" t="s">
        <v>967</v>
      </c>
      <c r="C31" s="39"/>
      <c r="D31" s="39"/>
      <c r="E31" s="98"/>
      <c r="F31" s="40"/>
      <c r="G31" s="140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0.5" customHeight="1">
      <c r="A32" s="142" t="s">
        <v>362</v>
      </c>
      <c r="B32" s="38" t="s">
        <v>1024</v>
      </c>
      <c r="C32" s="39"/>
      <c r="D32" s="39"/>
      <c r="E32" s="98"/>
      <c r="F32" s="40" t="s">
        <v>961</v>
      </c>
      <c r="G32" s="140">
        <v>42.6</v>
      </c>
      <c r="H32" s="48"/>
      <c r="I32" s="183">
        <v>6.21</v>
      </c>
      <c r="J32" s="94"/>
      <c r="K32" s="297">
        <f t="shared" si="0"/>
        <v>264.55</v>
      </c>
      <c r="L32" s="91"/>
      <c r="M32" s="53"/>
      <c r="O32" s="86"/>
      <c r="P32" s="86"/>
    </row>
    <row r="33" spans="1:16" s="85" customFormat="1" ht="10.5" customHeight="1">
      <c r="A33" s="142" t="s">
        <v>363</v>
      </c>
      <c r="B33" s="38" t="s">
        <v>971</v>
      </c>
      <c r="C33" s="39"/>
      <c r="D33" s="39"/>
      <c r="E33" s="98"/>
      <c r="F33" s="40" t="s">
        <v>961</v>
      </c>
      <c r="G33" s="140">
        <v>40.6</v>
      </c>
      <c r="H33" s="48"/>
      <c r="I33" s="45">
        <v>2.39</v>
      </c>
      <c r="J33" s="94"/>
      <c r="K33" s="297">
        <f t="shared" si="0"/>
        <v>97.03</v>
      </c>
      <c r="L33" s="91"/>
      <c r="M33" s="53"/>
      <c r="O33" s="86"/>
      <c r="P33" s="86"/>
    </row>
    <row r="34" spans="1:16" s="85" customFormat="1" ht="10.5" customHeight="1">
      <c r="A34" s="142" t="s">
        <v>364</v>
      </c>
      <c r="B34" s="38" t="s">
        <v>1017</v>
      </c>
      <c r="C34" s="39"/>
      <c r="D34" s="39"/>
      <c r="E34" s="98"/>
      <c r="F34" s="40" t="s">
        <v>1018</v>
      </c>
      <c r="G34" s="140">
        <v>0.27</v>
      </c>
      <c r="H34" s="48"/>
      <c r="I34" s="45">
        <v>14.33</v>
      </c>
      <c r="J34" s="94"/>
      <c r="K34" s="297">
        <f t="shared" si="0"/>
        <v>3.87</v>
      </c>
      <c r="L34" s="91"/>
      <c r="M34" s="53"/>
      <c r="O34" s="86"/>
      <c r="P34" s="86"/>
    </row>
    <row r="35" spans="1:16" s="85" customFormat="1" ht="10.5" customHeight="1">
      <c r="A35" s="142" t="s">
        <v>365</v>
      </c>
      <c r="B35" s="27" t="s">
        <v>987</v>
      </c>
      <c r="C35" s="39"/>
      <c r="D35" s="39"/>
      <c r="E35" s="98"/>
      <c r="F35" s="40" t="s">
        <v>961</v>
      </c>
      <c r="G35" s="41">
        <v>6.08</v>
      </c>
      <c r="H35" s="48"/>
      <c r="I35" s="45">
        <v>7.47</v>
      </c>
      <c r="J35" s="94"/>
      <c r="K35" s="297">
        <f t="shared" si="0"/>
        <v>45.42</v>
      </c>
      <c r="L35" s="91"/>
      <c r="M35" s="53">
        <f>SUM(K32:K35)</f>
        <v>410.87000000000006</v>
      </c>
      <c r="O35" s="86"/>
      <c r="P35" s="86"/>
    </row>
    <row r="36" spans="1:16" s="85" customFormat="1" ht="10.5" customHeight="1">
      <c r="A36" s="78" t="s">
        <v>366</v>
      </c>
      <c r="B36" s="79" t="s">
        <v>999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0.5" customHeight="1">
      <c r="A37" s="37" t="s">
        <v>367</v>
      </c>
      <c r="B37" s="38" t="s">
        <v>1029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0.5" customHeight="1">
      <c r="A38" s="37"/>
      <c r="B38" s="27" t="s">
        <v>1028</v>
      </c>
      <c r="C38" s="39"/>
      <c r="D38" s="39"/>
      <c r="E38" s="98"/>
      <c r="F38" s="40" t="s">
        <v>962</v>
      </c>
      <c r="G38" s="41">
        <v>4</v>
      </c>
      <c r="H38" s="48"/>
      <c r="I38" s="103">
        <v>112.64</v>
      </c>
      <c r="J38" s="94"/>
      <c r="K38" s="297">
        <f t="shared" si="0"/>
        <v>450.56</v>
      </c>
      <c r="L38" s="95"/>
      <c r="M38" s="53"/>
      <c r="O38" s="86"/>
      <c r="P38" s="86"/>
    </row>
    <row r="39" spans="1:16" s="85" customFormat="1" ht="10.5" customHeight="1">
      <c r="A39" s="37" t="s">
        <v>368</v>
      </c>
      <c r="B39" s="38" t="s">
        <v>1031</v>
      </c>
      <c r="C39" s="39"/>
      <c r="D39" s="39"/>
      <c r="E39" s="98"/>
      <c r="F39" s="40" t="s">
        <v>962</v>
      </c>
      <c r="G39" s="41">
        <v>1</v>
      </c>
      <c r="H39" s="48"/>
      <c r="I39" s="103">
        <v>45.36</v>
      </c>
      <c r="J39" s="94"/>
      <c r="K39" s="297">
        <f t="shared" si="0"/>
        <v>45.36</v>
      </c>
      <c r="L39" s="95"/>
      <c r="M39" s="53"/>
      <c r="O39" s="86"/>
      <c r="P39" s="86"/>
    </row>
    <row r="40" spans="1:16" s="85" customFormat="1" ht="10.5" customHeight="1">
      <c r="A40" s="37" t="s">
        <v>369</v>
      </c>
      <c r="B40" s="27" t="s">
        <v>1032</v>
      </c>
      <c r="C40" s="39"/>
      <c r="D40" s="39"/>
      <c r="E40" s="98"/>
      <c r="F40" s="40" t="s">
        <v>962</v>
      </c>
      <c r="G40" s="41">
        <v>4</v>
      </c>
      <c r="H40" s="48"/>
      <c r="I40" s="103">
        <v>49.85</v>
      </c>
      <c r="J40" s="94"/>
      <c r="K40" s="297">
        <f t="shared" si="0"/>
        <v>199.4</v>
      </c>
      <c r="L40" s="95"/>
      <c r="M40" s="53"/>
      <c r="O40" s="86"/>
      <c r="P40" s="86"/>
    </row>
    <row r="41" spans="1:16" s="85" customFormat="1" ht="10.5" customHeight="1">
      <c r="A41" s="37" t="s">
        <v>370</v>
      </c>
      <c r="B41" s="27" t="s">
        <v>1036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0.5" customHeight="1">
      <c r="A42" s="37"/>
      <c r="B42" s="27" t="s">
        <v>1037</v>
      </c>
      <c r="C42" s="28"/>
      <c r="D42" s="28"/>
      <c r="E42" s="29"/>
      <c r="F42" s="40" t="s">
        <v>962</v>
      </c>
      <c r="G42" s="41">
        <v>2</v>
      </c>
      <c r="H42" s="48"/>
      <c r="I42" s="45">
        <v>130.58</v>
      </c>
      <c r="J42" s="94"/>
      <c r="K42" s="297">
        <f t="shared" si="0"/>
        <v>261.16</v>
      </c>
      <c r="L42" s="95"/>
      <c r="M42" s="53">
        <f>SUM(K38:K42)</f>
        <v>956.48</v>
      </c>
      <c r="O42" s="86"/>
      <c r="P42" s="86"/>
    </row>
    <row r="43" spans="1:16" s="85" customFormat="1" ht="10.5" customHeight="1">
      <c r="A43" s="78" t="s">
        <v>371</v>
      </c>
      <c r="B43" s="77" t="s">
        <v>1077</v>
      </c>
      <c r="C43" s="28"/>
      <c r="D43" s="28"/>
      <c r="E43" s="29"/>
      <c r="F43" s="40"/>
      <c r="G43" s="41"/>
      <c r="H43" s="48"/>
      <c r="I43" s="14"/>
      <c r="J43" s="94"/>
      <c r="K43" s="297"/>
      <c r="L43" s="95"/>
      <c r="M43" s="53"/>
      <c r="O43" s="86"/>
      <c r="P43" s="86"/>
    </row>
    <row r="44" spans="1:16" s="85" customFormat="1" ht="10.5" customHeight="1">
      <c r="A44" s="37" t="s">
        <v>372</v>
      </c>
      <c r="B44" s="27" t="s">
        <v>1097</v>
      </c>
      <c r="C44" s="28"/>
      <c r="D44" s="28"/>
      <c r="E44" s="29"/>
      <c r="F44" s="40" t="s">
        <v>962</v>
      </c>
      <c r="G44" s="41">
        <v>1</v>
      </c>
      <c r="H44" s="48"/>
      <c r="I44" s="297">
        <v>43.2</v>
      </c>
      <c r="J44" s="94"/>
      <c r="K44" s="297">
        <f t="shared" si="0"/>
        <v>43.2</v>
      </c>
      <c r="L44" s="95"/>
      <c r="M44" s="53">
        <f>K44</f>
        <v>43.2</v>
      </c>
      <c r="O44" s="86"/>
      <c r="P44" s="86"/>
    </row>
    <row r="45" spans="1:16" s="85" customFormat="1" ht="10.5" customHeight="1">
      <c r="A45" s="141" t="s">
        <v>373</v>
      </c>
      <c r="B45" s="77" t="s">
        <v>988</v>
      </c>
      <c r="C45" s="28"/>
      <c r="D45" s="28"/>
      <c r="E45" s="29"/>
      <c r="F45" s="40"/>
      <c r="G45" s="140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0.5" customHeight="1">
      <c r="A46" s="142" t="s">
        <v>374</v>
      </c>
      <c r="B46" s="27" t="s">
        <v>989</v>
      </c>
      <c r="C46" s="28"/>
      <c r="D46" s="28"/>
      <c r="E46" s="29"/>
      <c r="F46" s="40"/>
      <c r="G46" s="140"/>
      <c r="H46" s="48"/>
      <c r="I46" s="183"/>
      <c r="J46" s="94"/>
      <c r="K46" s="297"/>
      <c r="L46" s="95"/>
      <c r="M46" s="53"/>
      <c r="O46" s="86"/>
      <c r="P46" s="86"/>
    </row>
    <row r="47" spans="1:16" s="85" customFormat="1" ht="10.5" customHeight="1" thickBot="1">
      <c r="A47" s="142"/>
      <c r="B47" s="27" t="s">
        <v>990</v>
      </c>
      <c r="C47" s="28"/>
      <c r="D47" s="28"/>
      <c r="E47" s="29"/>
      <c r="F47" s="40" t="s">
        <v>961</v>
      </c>
      <c r="G47" s="41">
        <v>22.36</v>
      </c>
      <c r="H47" s="48"/>
      <c r="I47" s="183">
        <v>18.99</v>
      </c>
      <c r="J47" s="94"/>
      <c r="K47" s="297">
        <f t="shared" si="0"/>
        <v>424.62</v>
      </c>
      <c r="L47" s="95"/>
      <c r="M47" s="53">
        <f>K47</f>
        <v>424.62</v>
      </c>
      <c r="O47" s="86"/>
      <c r="P47" s="86"/>
    </row>
    <row r="48" spans="1:13" ht="19.5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117617.7199999999</v>
      </c>
      <c r="L48" s="97"/>
      <c r="M48" s="345">
        <f>SUM(M5:M47)</f>
        <v>117617.7199999999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K46" sqref="K4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Plan12!K48</f>
        <v>117617.7199999999</v>
      </c>
      <c r="L5" s="66"/>
      <c r="M5" s="339">
        <f>Plan12!M48</f>
        <v>117617.7199999999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375</v>
      </c>
      <c r="B9" s="77" t="s">
        <v>972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376</v>
      </c>
      <c r="B10" s="27" t="s">
        <v>973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1.25" customHeight="1">
      <c r="A11" s="35"/>
      <c r="B11" s="38" t="s">
        <v>974</v>
      </c>
      <c r="C11" s="39"/>
      <c r="D11" s="39"/>
      <c r="E11" s="98"/>
      <c r="F11" s="30" t="s">
        <v>961</v>
      </c>
      <c r="G11" s="36">
        <v>40.6</v>
      </c>
      <c r="H11" s="113"/>
      <c r="I11" s="183">
        <v>2.39</v>
      </c>
      <c r="J11" s="105"/>
      <c r="K11" s="297">
        <f>ROUND(G11*I11,2)</f>
        <v>97.03</v>
      </c>
      <c r="L11" s="113"/>
      <c r="M11" s="344"/>
    </row>
    <row r="12" spans="1:13" ht="11.25" customHeight="1">
      <c r="A12" s="35" t="s">
        <v>377</v>
      </c>
      <c r="B12" s="100" t="s">
        <v>976</v>
      </c>
      <c r="C12" s="28"/>
      <c r="D12" s="28"/>
      <c r="E12" s="29"/>
      <c r="F12" s="40" t="s">
        <v>961</v>
      </c>
      <c r="G12" s="36">
        <v>40.6</v>
      </c>
      <c r="H12" s="113"/>
      <c r="I12" s="183">
        <v>16.43</v>
      </c>
      <c r="J12" s="105"/>
      <c r="K12" s="297">
        <f aca="true" t="shared" si="0" ref="K12:K46">ROUND(G12*I12,2)</f>
        <v>667.06</v>
      </c>
      <c r="L12" s="113"/>
      <c r="M12" s="344"/>
    </row>
    <row r="13" spans="1:13" ht="11.25" customHeight="1">
      <c r="A13" s="35" t="s">
        <v>378</v>
      </c>
      <c r="B13" s="27" t="s">
        <v>977</v>
      </c>
      <c r="C13" s="28"/>
      <c r="D13" s="147"/>
      <c r="E13" s="148"/>
      <c r="F13" s="40"/>
      <c r="G13" s="149"/>
      <c r="H13" s="47"/>
      <c r="I13" s="183"/>
      <c r="J13" s="47"/>
      <c r="K13" s="297"/>
      <c r="L13" s="46"/>
      <c r="M13" s="52"/>
    </row>
    <row r="14" spans="1:13" ht="11.25" customHeight="1">
      <c r="A14" s="35"/>
      <c r="B14" s="84" t="s">
        <v>978</v>
      </c>
      <c r="C14" s="28"/>
      <c r="D14" s="147"/>
      <c r="E14" s="148"/>
      <c r="F14" s="30" t="s">
        <v>961</v>
      </c>
      <c r="G14" s="36">
        <v>36.1</v>
      </c>
      <c r="H14" s="47"/>
      <c r="I14" s="183">
        <v>28.36</v>
      </c>
      <c r="J14" s="47"/>
      <c r="K14" s="297">
        <f t="shared" si="0"/>
        <v>1023.8</v>
      </c>
      <c r="L14" s="46"/>
      <c r="M14" s="52"/>
    </row>
    <row r="15" spans="1:16" s="101" customFormat="1" ht="11.25" customHeight="1">
      <c r="A15" s="35" t="s">
        <v>379</v>
      </c>
      <c r="B15" s="38" t="s">
        <v>996</v>
      </c>
      <c r="C15" s="137"/>
      <c r="D15" s="137"/>
      <c r="E15" s="138"/>
      <c r="F15" s="139" t="s">
        <v>963</v>
      </c>
      <c r="G15" s="36">
        <v>21.4</v>
      </c>
      <c r="H15" s="47"/>
      <c r="I15" s="183">
        <v>18.2</v>
      </c>
      <c r="J15" s="88"/>
      <c r="K15" s="297">
        <f t="shared" si="0"/>
        <v>389.48</v>
      </c>
      <c r="L15" s="89"/>
      <c r="M15" s="52"/>
      <c r="O15" s="102"/>
      <c r="P15" s="102"/>
    </row>
    <row r="16" spans="1:16" s="101" customFormat="1" ht="11.25" customHeight="1">
      <c r="A16" s="35" t="s">
        <v>380</v>
      </c>
      <c r="B16" s="84" t="s">
        <v>1104</v>
      </c>
      <c r="C16" s="39"/>
      <c r="D16" s="67"/>
      <c r="E16" s="68"/>
      <c r="F16" s="40" t="s">
        <v>963</v>
      </c>
      <c r="G16" s="36">
        <v>7</v>
      </c>
      <c r="H16" s="47"/>
      <c r="I16" s="183">
        <v>22.88</v>
      </c>
      <c r="J16" s="88"/>
      <c r="K16" s="297">
        <f t="shared" si="0"/>
        <v>160.16</v>
      </c>
      <c r="L16" s="89"/>
      <c r="M16" s="52">
        <f>SUM(K11:K16)</f>
        <v>2337.5299999999997</v>
      </c>
      <c r="O16" s="102"/>
      <c r="P16" s="102"/>
    </row>
    <row r="17" spans="1:16" s="101" customFormat="1" ht="11.25" customHeight="1">
      <c r="A17" s="120" t="s">
        <v>381</v>
      </c>
      <c r="B17" s="79" t="s">
        <v>975</v>
      </c>
      <c r="C17" s="39"/>
      <c r="D17" s="39"/>
      <c r="E17" s="98"/>
      <c r="F17" s="40"/>
      <c r="G17" s="36"/>
      <c r="H17" s="47"/>
      <c r="I17" s="183"/>
      <c r="J17" s="88"/>
      <c r="K17" s="297"/>
      <c r="L17" s="89"/>
      <c r="M17" s="52"/>
      <c r="O17" s="102"/>
      <c r="P17" s="102"/>
    </row>
    <row r="18" spans="1:16" s="101" customFormat="1" ht="11.25" customHeight="1">
      <c r="A18" s="142" t="s">
        <v>382</v>
      </c>
      <c r="B18" s="38" t="s">
        <v>1026</v>
      </c>
      <c r="C18" s="39"/>
      <c r="D18" s="39"/>
      <c r="E18" s="98"/>
      <c r="F18" s="40" t="s">
        <v>961</v>
      </c>
      <c r="G18" s="41">
        <v>42.6</v>
      </c>
      <c r="H18" s="48"/>
      <c r="I18" s="183">
        <v>17.04</v>
      </c>
      <c r="J18" s="94"/>
      <c r="K18" s="297">
        <f t="shared" si="0"/>
        <v>725.9</v>
      </c>
      <c r="L18" s="95"/>
      <c r="M18" s="53"/>
      <c r="O18" s="102"/>
      <c r="P18" s="102"/>
    </row>
    <row r="19" spans="1:16" s="101" customFormat="1" ht="11.25" customHeight="1">
      <c r="A19" s="142" t="s">
        <v>383</v>
      </c>
      <c r="B19" s="38" t="s">
        <v>970</v>
      </c>
      <c r="C19" s="39"/>
      <c r="D19" s="39"/>
      <c r="E19" s="98"/>
      <c r="F19" s="40"/>
      <c r="G19" s="41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37"/>
      <c r="B20" s="84" t="s">
        <v>1025</v>
      </c>
      <c r="C20" s="39"/>
      <c r="D20" s="39"/>
      <c r="E20" s="98"/>
      <c r="F20" s="40" t="s">
        <v>961</v>
      </c>
      <c r="G20" s="41">
        <v>42.6</v>
      </c>
      <c r="H20" s="48"/>
      <c r="I20" s="183">
        <v>34.46</v>
      </c>
      <c r="J20" s="94"/>
      <c r="K20" s="297">
        <f t="shared" si="0"/>
        <v>1468</v>
      </c>
      <c r="L20" s="95"/>
      <c r="M20" s="53"/>
      <c r="O20" s="102"/>
      <c r="P20" s="102"/>
    </row>
    <row r="21" spans="1:16" s="101" customFormat="1" ht="11.25" customHeight="1">
      <c r="A21" s="37" t="s">
        <v>384</v>
      </c>
      <c r="B21" s="38" t="s">
        <v>1027</v>
      </c>
      <c r="C21" s="39"/>
      <c r="D21" s="39"/>
      <c r="E21" s="98"/>
      <c r="F21" s="40" t="s">
        <v>963</v>
      </c>
      <c r="G21" s="41">
        <v>25.4</v>
      </c>
      <c r="H21" s="48"/>
      <c r="I21" s="183">
        <v>13.13</v>
      </c>
      <c r="J21" s="94"/>
      <c r="K21" s="297">
        <f t="shared" si="0"/>
        <v>333.5</v>
      </c>
      <c r="L21" s="95"/>
      <c r="M21" s="53">
        <f>SUM(K18:K21)</f>
        <v>2527.4</v>
      </c>
      <c r="O21" s="102"/>
      <c r="P21" s="102"/>
    </row>
    <row r="22" spans="1:16" s="101" customFormat="1" ht="11.25" customHeight="1">
      <c r="A22" s="78" t="s">
        <v>385</v>
      </c>
      <c r="B22" s="79" t="s">
        <v>983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386</v>
      </c>
      <c r="B23" s="100" t="s">
        <v>984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1.25" customHeight="1">
      <c r="A24" s="37"/>
      <c r="B24" s="100" t="s">
        <v>1116</v>
      </c>
      <c r="C24" s="28"/>
      <c r="D24" s="28"/>
      <c r="E24" s="29"/>
      <c r="F24" s="40" t="s">
        <v>961</v>
      </c>
      <c r="G24" s="41">
        <v>4.4</v>
      </c>
      <c r="H24" s="48"/>
      <c r="I24" s="183">
        <v>456.64</v>
      </c>
      <c r="J24" s="94"/>
      <c r="K24" s="297">
        <f t="shared" si="0"/>
        <v>2009.22</v>
      </c>
      <c r="L24" s="95"/>
      <c r="M24" s="53"/>
      <c r="O24" s="102"/>
      <c r="P24" s="102"/>
    </row>
    <row r="25" spans="1:16" s="101" customFormat="1" ht="11.25" customHeight="1">
      <c r="A25" s="37" t="s">
        <v>387</v>
      </c>
      <c r="B25" s="38" t="s">
        <v>1101</v>
      </c>
      <c r="C25" s="39"/>
      <c r="D25" s="39"/>
      <c r="E25" s="98"/>
      <c r="F25" s="40" t="s">
        <v>961</v>
      </c>
      <c r="G25" s="140">
        <v>1.8</v>
      </c>
      <c r="H25" s="48"/>
      <c r="I25" s="183">
        <v>248.31</v>
      </c>
      <c r="J25" s="94"/>
      <c r="K25" s="297">
        <f t="shared" si="0"/>
        <v>446.96</v>
      </c>
      <c r="L25" s="95"/>
      <c r="M25" s="53"/>
      <c r="O25" s="102"/>
      <c r="P25" s="102"/>
    </row>
    <row r="26" spans="1:16" s="101" customFormat="1" ht="11.25" customHeight="1">
      <c r="A26" s="37" t="s">
        <v>388</v>
      </c>
      <c r="B26" s="160" t="s">
        <v>1098</v>
      </c>
      <c r="C26" s="137"/>
      <c r="D26" s="137"/>
      <c r="E26" s="13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160" t="s">
        <v>991</v>
      </c>
      <c r="C27" s="137"/>
      <c r="D27" s="137"/>
      <c r="E27" s="138"/>
      <c r="F27" s="40" t="s">
        <v>962</v>
      </c>
      <c r="G27" s="41">
        <v>1</v>
      </c>
      <c r="H27" s="48"/>
      <c r="I27" s="183">
        <v>255.64</v>
      </c>
      <c r="J27" s="94"/>
      <c r="K27" s="297">
        <f t="shared" si="0"/>
        <v>255.64</v>
      </c>
      <c r="L27" s="95"/>
      <c r="M27" s="53">
        <f>SUM(K24:K27)</f>
        <v>2711.8199999999997</v>
      </c>
      <c r="O27" s="102"/>
      <c r="P27" s="102"/>
    </row>
    <row r="28" spans="1:16" s="101" customFormat="1" ht="11.25" customHeight="1">
      <c r="A28" s="78" t="s">
        <v>389</v>
      </c>
      <c r="B28" s="80" t="s">
        <v>985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 t="s">
        <v>390</v>
      </c>
      <c r="B29" s="38" t="s">
        <v>986</v>
      </c>
      <c r="C29" s="39"/>
      <c r="D29" s="39"/>
      <c r="E29" s="98"/>
      <c r="F29" s="40" t="s">
        <v>961</v>
      </c>
      <c r="G29" s="41">
        <v>4.34</v>
      </c>
      <c r="H29" s="48"/>
      <c r="I29" s="183">
        <v>59.8</v>
      </c>
      <c r="J29" s="94"/>
      <c r="K29" s="297">
        <f t="shared" si="0"/>
        <v>259.53</v>
      </c>
      <c r="L29" s="95"/>
      <c r="M29" s="53">
        <f>K29</f>
        <v>259.53</v>
      </c>
      <c r="O29" s="102"/>
      <c r="P29" s="102"/>
    </row>
    <row r="30" spans="1:16" s="85" customFormat="1" ht="11.25" customHeight="1">
      <c r="A30" s="78" t="s">
        <v>391</v>
      </c>
      <c r="B30" s="79" t="s">
        <v>964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 t="s">
        <v>392</v>
      </c>
      <c r="B31" s="38" t="s">
        <v>979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/>
      <c r="B32" s="38" t="s">
        <v>980</v>
      </c>
      <c r="C32" s="39"/>
      <c r="D32" s="39"/>
      <c r="E32" s="98"/>
      <c r="F32" s="40" t="s">
        <v>961</v>
      </c>
      <c r="G32" s="41">
        <v>77.95</v>
      </c>
      <c r="H32" s="48"/>
      <c r="I32" s="45">
        <v>5.62</v>
      </c>
      <c r="J32" s="94"/>
      <c r="K32" s="297">
        <f t="shared" si="0"/>
        <v>438.08</v>
      </c>
      <c r="L32" s="91"/>
      <c r="M32" s="53"/>
      <c r="O32" s="86"/>
      <c r="P32" s="86"/>
    </row>
    <row r="33" spans="1:16" s="85" customFormat="1" ht="11.25" customHeight="1">
      <c r="A33" s="37" t="s">
        <v>393</v>
      </c>
      <c r="B33" s="27" t="s">
        <v>981</v>
      </c>
      <c r="C33" s="39"/>
      <c r="D33" s="39"/>
      <c r="E33" s="98"/>
      <c r="F33" s="40" t="s">
        <v>961</v>
      </c>
      <c r="G33" s="41">
        <v>77.95</v>
      </c>
      <c r="H33" s="48"/>
      <c r="I33" s="45">
        <v>9.34</v>
      </c>
      <c r="J33" s="94"/>
      <c r="K33" s="297">
        <f t="shared" si="0"/>
        <v>728.05</v>
      </c>
      <c r="L33" s="91"/>
      <c r="M33" s="53"/>
      <c r="O33" s="86"/>
      <c r="P33" s="86"/>
    </row>
    <row r="34" spans="1:16" s="85" customFormat="1" ht="11.25" customHeight="1">
      <c r="A34" s="37" t="s">
        <v>394</v>
      </c>
      <c r="B34" s="160" t="s">
        <v>1102</v>
      </c>
      <c r="C34" s="137"/>
      <c r="D34" s="137"/>
      <c r="E34" s="138"/>
      <c r="F34" s="139" t="s">
        <v>961</v>
      </c>
      <c r="G34" s="140">
        <v>3.36</v>
      </c>
      <c r="H34" s="48"/>
      <c r="I34" s="45">
        <v>8.65</v>
      </c>
      <c r="J34" s="94"/>
      <c r="K34" s="297">
        <f t="shared" si="0"/>
        <v>29.06</v>
      </c>
      <c r="L34" s="91"/>
      <c r="M34" s="53">
        <f>SUM(K32:K34)</f>
        <v>1195.1899999999998</v>
      </c>
      <c r="O34" s="86"/>
      <c r="P34" s="86"/>
    </row>
    <row r="35" spans="1:16" s="85" customFormat="1" ht="11.25" customHeight="1">
      <c r="A35" s="78" t="s">
        <v>395</v>
      </c>
      <c r="B35" s="80" t="s">
        <v>1001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37" t="s">
        <v>396</v>
      </c>
      <c r="B36" s="38" t="s">
        <v>1002</v>
      </c>
      <c r="C36" s="39"/>
      <c r="D36" s="67"/>
      <c r="E36" s="68"/>
      <c r="F36" s="40" t="s">
        <v>961</v>
      </c>
      <c r="G36" s="41">
        <v>6</v>
      </c>
      <c r="H36" s="48"/>
      <c r="I36" s="45">
        <v>78.25</v>
      </c>
      <c r="J36" s="94"/>
      <c r="K36" s="297">
        <f t="shared" si="0"/>
        <v>469.5</v>
      </c>
      <c r="L36" s="91"/>
      <c r="M36" s="53"/>
      <c r="O36" s="86"/>
      <c r="P36" s="86"/>
    </row>
    <row r="37" spans="1:16" s="85" customFormat="1" ht="11.25" customHeight="1">
      <c r="A37" s="37" t="s">
        <v>397</v>
      </c>
      <c r="B37" s="38" t="s">
        <v>3</v>
      </c>
      <c r="C37" s="39"/>
      <c r="D37" s="67"/>
      <c r="E37" s="68"/>
      <c r="F37" s="40" t="s">
        <v>961</v>
      </c>
      <c r="G37" s="41">
        <v>1.35</v>
      </c>
      <c r="H37" s="48"/>
      <c r="I37" s="103">
        <v>149.92</v>
      </c>
      <c r="J37" s="94"/>
      <c r="K37" s="297">
        <f t="shared" si="0"/>
        <v>202.39</v>
      </c>
      <c r="L37" s="91"/>
      <c r="M37" s="53">
        <f>SUM(K36:K37)</f>
        <v>671.89</v>
      </c>
      <c r="O37" s="86"/>
      <c r="P37" s="86"/>
    </row>
    <row r="38" spans="1:16" s="85" customFormat="1" ht="11.25" customHeight="1">
      <c r="A38" s="117" t="s">
        <v>398</v>
      </c>
      <c r="B38" s="108" t="s">
        <v>995</v>
      </c>
      <c r="C38" s="137"/>
      <c r="D38" s="137"/>
      <c r="E38" s="138"/>
      <c r="F38" s="139"/>
      <c r="G38" s="140"/>
      <c r="H38" s="48"/>
      <c r="I38" s="103"/>
      <c r="J38" s="94"/>
      <c r="K38" s="297"/>
      <c r="L38" s="95"/>
      <c r="M38" s="53"/>
      <c r="O38" s="86"/>
      <c r="P38" s="86"/>
    </row>
    <row r="39" spans="1:16" s="85" customFormat="1" ht="11.25" customHeight="1">
      <c r="A39" s="141" t="s">
        <v>399</v>
      </c>
      <c r="B39" s="79" t="s">
        <v>967</v>
      </c>
      <c r="C39" s="39"/>
      <c r="D39" s="39"/>
      <c r="E39" s="98"/>
      <c r="F39" s="40"/>
      <c r="G39" s="140"/>
      <c r="H39" s="48"/>
      <c r="I39" s="103"/>
      <c r="J39" s="94"/>
      <c r="K39" s="297"/>
      <c r="L39" s="95"/>
      <c r="M39" s="53"/>
      <c r="O39" s="86"/>
      <c r="P39" s="86"/>
    </row>
    <row r="40" spans="1:16" s="85" customFormat="1" ht="11.25" customHeight="1">
      <c r="A40" s="142" t="s">
        <v>400</v>
      </c>
      <c r="B40" s="27" t="s">
        <v>1024</v>
      </c>
      <c r="C40" s="39"/>
      <c r="D40" s="39"/>
      <c r="E40" s="98"/>
      <c r="F40" s="40" t="s">
        <v>961</v>
      </c>
      <c r="G40" s="140">
        <v>42.6</v>
      </c>
      <c r="H40" s="48"/>
      <c r="I40" s="103">
        <v>6.21</v>
      </c>
      <c r="J40" s="94"/>
      <c r="K40" s="297">
        <f t="shared" si="0"/>
        <v>264.55</v>
      </c>
      <c r="L40" s="95"/>
      <c r="M40" s="53"/>
      <c r="O40" s="86"/>
      <c r="P40" s="86"/>
    </row>
    <row r="41" spans="1:16" s="85" customFormat="1" ht="11.25" customHeight="1">
      <c r="A41" s="142" t="s">
        <v>401</v>
      </c>
      <c r="B41" s="27" t="s">
        <v>971</v>
      </c>
      <c r="C41" s="39"/>
      <c r="D41" s="39"/>
      <c r="E41" s="98"/>
      <c r="F41" s="40" t="s">
        <v>961</v>
      </c>
      <c r="G41" s="140">
        <v>40.6</v>
      </c>
      <c r="H41" s="48"/>
      <c r="I41" s="103">
        <v>2.39</v>
      </c>
      <c r="J41" s="94"/>
      <c r="K41" s="297">
        <f t="shared" si="0"/>
        <v>97.03</v>
      </c>
      <c r="L41" s="95"/>
      <c r="M41" s="53"/>
      <c r="O41" s="86"/>
      <c r="P41" s="86"/>
    </row>
    <row r="42" spans="1:16" s="85" customFormat="1" ht="11.25" customHeight="1">
      <c r="A42" s="142" t="s">
        <v>402</v>
      </c>
      <c r="B42" s="27" t="s">
        <v>1017</v>
      </c>
      <c r="C42" s="39"/>
      <c r="D42" s="39"/>
      <c r="E42" s="98"/>
      <c r="F42" s="40" t="s">
        <v>1018</v>
      </c>
      <c r="G42" s="140">
        <v>0.27</v>
      </c>
      <c r="H42" s="48"/>
      <c r="I42" s="45">
        <v>14.33</v>
      </c>
      <c r="J42" s="94"/>
      <c r="K42" s="297">
        <f t="shared" si="0"/>
        <v>3.87</v>
      </c>
      <c r="L42" s="95"/>
      <c r="M42" s="53"/>
      <c r="O42" s="86"/>
      <c r="P42" s="86"/>
    </row>
    <row r="43" spans="1:16" s="85" customFormat="1" ht="11.25" customHeight="1">
      <c r="A43" s="142" t="s">
        <v>403</v>
      </c>
      <c r="B43" s="27" t="s">
        <v>987</v>
      </c>
      <c r="C43" s="28"/>
      <c r="D43" s="28"/>
      <c r="E43" s="29"/>
      <c r="F43" s="40" t="s">
        <v>961</v>
      </c>
      <c r="G43" s="41">
        <v>6.08</v>
      </c>
      <c r="H43" s="48"/>
      <c r="I43" s="296">
        <v>7.47</v>
      </c>
      <c r="J43" s="94"/>
      <c r="K43" s="297">
        <f t="shared" si="0"/>
        <v>45.42</v>
      </c>
      <c r="L43" s="95"/>
      <c r="M43" s="53">
        <f>SUM(K40:K43)</f>
        <v>410.87000000000006</v>
      </c>
      <c r="O43" s="86"/>
      <c r="P43" s="86"/>
    </row>
    <row r="44" spans="1:16" s="85" customFormat="1" ht="11.25" customHeight="1">
      <c r="A44" s="78" t="s">
        <v>404</v>
      </c>
      <c r="B44" s="77" t="s">
        <v>999</v>
      </c>
      <c r="C44" s="28"/>
      <c r="D44" s="28"/>
      <c r="E44" s="29"/>
      <c r="F44" s="40"/>
      <c r="G44" s="41"/>
      <c r="H44" s="48"/>
      <c r="I44" s="297"/>
      <c r="J44" s="94"/>
      <c r="K44" s="297"/>
      <c r="L44" s="95"/>
      <c r="M44" s="53"/>
      <c r="O44" s="86"/>
      <c r="P44" s="86"/>
    </row>
    <row r="45" spans="1:16" s="85" customFormat="1" ht="11.25" customHeight="1">
      <c r="A45" s="37" t="s">
        <v>405</v>
      </c>
      <c r="B45" s="27" t="s">
        <v>1029</v>
      </c>
      <c r="C45" s="28"/>
      <c r="D45" s="28"/>
      <c r="E45" s="29"/>
      <c r="F45" s="40"/>
      <c r="G45" s="41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1028</v>
      </c>
      <c r="C46" s="28"/>
      <c r="D46" s="28"/>
      <c r="E46" s="29"/>
      <c r="F46" s="40" t="s">
        <v>962</v>
      </c>
      <c r="G46" s="41">
        <v>4</v>
      </c>
      <c r="H46" s="48"/>
      <c r="I46" s="183">
        <v>112.64</v>
      </c>
      <c r="J46" s="94"/>
      <c r="K46" s="297">
        <f t="shared" si="0"/>
        <v>450.56</v>
      </c>
      <c r="L46" s="95"/>
      <c r="M46" s="53"/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128182.5099999999</v>
      </c>
      <c r="L47" s="97"/>
      <c r="M47" s="345">
        <f>SUM(M5:M46)</f>
        <v>127731.94999999988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Plan13!K47</f>
        <v>128182.5099999999</v>
      </c>
      <c r="L5" s="66"/>
      <c r="M5" s="339">
        <f>Plan13!M47</f>
        <v>127731.94999999988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406</v>
      </c>
      <c r="B9" s="27" t="s">
        <v>1031</v>
      </c>
      <c r="C9" s="143"/>
      <c r="D9" s="143"/>
      <c r="E9" s="144"/>
      <c r="F9" s="145" t="s">
        <v>962</v>
      </c>
      <c r="G9" s="146">
        <v>1</v>
      </c>
      <c r="H9" s="111"/>
      <c r="I9" s="298">
        <v>45.36</v>
      </c>
      <c r="J9" s="110"/>
      <c r="K9" s="297">
        <f>ROUND(G9*I9,2)</f>
        <v>45.36</v>
      </c>
      <c r="L9" s="111"/>
      <c r="M9" s="340"/>
    </row>
    <row r="10" spans="1:13" ht="11.25" customHeight="1">
      <c r="A10" s="35" t="s">
        <v>407</v>
      </c>
      <c r="B10" s="27" t="s">
        <v>1032</v>
      </c>
      <c r="C10" s="28"/>
      <c r="D10" s="28"/>
      <c r="E10" s="29"/>
      <c r="F10" s="30" t="s">
        <v>962</v>
      </c>
      <c r="G10" s="36">
        <v>4</v>
      </c>
      <c r="H10" s="113"/>
      <c r="I10" s="183">
        <v>49.85</v>
      </c>
      <c r="J10" s="105"/>
      <c r="K10" s="297">
        <f>ROUND(G10*I10,2)</f>
        <v>199.4</v>
      </c>
      <c r="L10" s="113"/>
      <c r="M10" s="343"/>
    </row>
    <row r="11" spans="1:13" ht="11.25" customHeight="1">
      <c r="A11" s="35" t="s">
        <v>408</v>
      </c>
      <c r="B11" s="38" t="s">
        <v>1036</v>
      </c>
      <c r="C11" s="39"/>
      <c r="D11" s="39"/>
      <c r="E11" s="98"/>
      <c r="F11" s="30"/>
      <c r="G11" s="36"/>
      <c r="H11" s="113"/>
      <c r="I11" s="183"/>
      <c r="J11" s="105"/>
      <c r="K11" s="106"/>
      <c r="L11" s="113"/>
      <c r="M11" s="343"/>
    </row>
    <row r="12" spans="1:13" ht="11.25" customHeight="1">
      <c r="A12" s="35"/>
      <c r="B12" s="27" t="s">
        <v>1037</v>
      </c>
      <c r="C12" s="28"/>
      <c r="D12" s="28"/>
      <c r="E12" s="29"/>
      <c r="F12" s="40" t="s">
        <v>962</v>
      </c>
      <c r="G12" s="36">
        <v>2</v>
      </c>
      <c r="H12" s="113"/>
      <c r="I12" s="183">
        <v>130.58</v>
      </c>
      <c r="J12" s="105"/>
      <c r="K12" s="297">
        <f>ROUND(G12*I12,2)</f>
        <v>261.16</v>
      </c>
      <c r="L12" s="113"/>
      <c r="M12" s="344">
        <f>SUM(Plan13!K46)+SUM(Plan14!K9:K12)</f>
        <v>956.48</v>
      </c>
    </row>
    <row r="13" spans="1:13" ht="11.25" customHeight="1">
      <c r="A13" s="76" t="s">
        <v>409</v>
      </c>
      <c r="B13" s="77" t="s">
        <v>1077</v>
      </c>
      <c r="C13" s="28"/>
      <c r="D13" s="28"/>
      <c r="E13" s="29"/>
      <c r="F13" s="40"/>
      <c r="G13" s="36"/>
      <c r="H13" s="113"/>
      <c r="I13" s="183"/>
      <c r="J13" s="105"/>
      <c r="K13" s="106"/>
      <c r="L13" s="113"/>
      <c r="M13" s="343"/>
    </row>
    <row r="14" spans="1:13" ht="11.25" customHeight="1">
      <c r="A14" s="35" t="s">
        <v>410</v>
      </c>
      <c r="B14" s="27" t="s">
        <v>1097</v>
      </c>
      <c r="C14" s="28"/>
      <c r="D14" s="28"/>
      <c r="E14" s="29"/>
      <c r="F14" s="40" t="s">
        <v>962</v>
      </c>
      <c r="G14" s="36">
        <v>1</v>
      </c>
      <c r="H14" s="113"/>
      <c r="I14" s="183">
        <v>43.2</v>
      </c>
      <c r="J14" s="105"/>
      <c r="K14" s="297">
        <f>ROUND(G14*I14,2)</f>
        <v>43.2</v>
      </c>
      <c r="L14" s="113"/>
      <c r="M14" s="344">
        <f>K14</f>
        <v>43.2</v>
      </c>
    </row>
    <row r="15" spans="1:13" ht="11.25" customHeight="1">
      <c r="A15" s="120" t="s">
        <v>411</v>
      </c>
      <c r="B15" s="77" t="s">
        <v>988</v>
      </c>
      <c r="C15" s="28"/>
      <c r="D15" s="28"/>
      <c r="E15" s="29"/>
      <c r="F15" s="40"/>
      <c r="G15" s="118"/>
      <c r="H15" s="113"/>
      <c r="I15" s="183"/>
      <c r="J15" s="105"/>
      <c r="K15" s="106"/>
      <c r="L15" s="113"/>
      <c r="M15" s="343"/>
    </row>
    <row r="16" spans="1:13" ht="11.25" customHeight="1">
      <c r="A16" s="109" t="s">
        <v>412</v>
      </c>
      <c r="B16" s="27" t="s">
        <v>989</v>
      </c>
      <c r="C16" s="28"/>
      <c r="D16" s="28"/>
      <c r="E16" s="29"/>
      <c r="F16" s="40"/>
      <c r="G16" s="118"/>
      <c r="H16" s="113"/>
      <c r="I16" s="183"/>
      <c r="J16" s="105"/>
      <c r="K16" s="106"/>
      <c r="L16" s="113"/>
      <c r="M16" s="343"/>
    </row>
    <row r="17" spans="1:13" ht="11.25" customHeight="1">
      <c r="A17" s="109"/>
      <c r="B17" s="27" t="s">
        <v>990</v>
      </c>
      <c r="C17" s="28"/>
      <c r="D17" s="28"/>
      <c r="E17" s="29"/>
      <c r="F17" s="40" t="s">
        <v>961</v>
      </c>
      <c r="G17" s="36">
        <v>22.36</v>
      </c>
      <c r="H17" s="113"/>
      <c r="I17" s="183">
        <v>18.99</v>
      </c>
      <c r="J17" s="105"/>
      <c r="K17" s="297">
        <f>ROUND(G17*I17,2)</f>
        <v>424.62</v>
      </c>
      <c r="L17" s="113"/>
      <c r="M17" s="344">
        <f>K17</f>
        <v>424.62</v>
      </c>
    </row>
    <row r="18" spans="1:13" ht="11.25" customHeight="1">
      <c r="A18" s="76" t="s">
        <v>413</v>
      </c>
      <c r="B18" s="77" t="s">
        <v>972</v>
      </c>
      <c r="C18" s="28"/>
      <c r="D18" s="28"/>
      <c r="E18" s="29"/>
      <c r="F18" s="40"/>
      <c r="G18" s="36"/>
      <c r="H18" s="47"/>
      <c r="I18" s="183"/>
      <c r="J18" s="47"/>
      <c r="K18" s="45"/>
      <c r="L18" s="46"/>
      <c r="M18" s="52"/>
    </row>
    <row r="19" spans="1:13" ht="11.25" customHeight="1">
      <c r="A19" s="35" t="s">
        <v>414</v>
      </c>
      <c r="B19" s="38" t="s">
        <v>973</v>
      </c>
      <c r="C19" s="28"/>
      <c r="D19" s="28"/>
      <c r="E19" s="29"/>
      <c r="F19" s="30"/>
      <c r="G19" s="36"/>
      <c r="H19" s="47"/>
      <c r="I19" s="183"/>
      <c r="J19" s="47"/>
      <c r="K19" s="45"/>
      <c r="L19" s="46"/>
      <c r="M19" s="52"/>
    </row>
    <row r="20" spans="1:16" s="101" customFormat="1" ht="11.25" customHeight="1">
      <c r="A20" s="35"/>
      <c r="B20" s="38" t="s">
        <v>974</v>
      </c>
      <c r="C20" s="39"/>
      <c r="D20" s="39"/>
      <c r="E20" s="98"/>
      <c r="F20" s="40" t="s">
        <v>961</v>
      </c>
      <c r="G20" s="36">
        <v>40.6</v>
      </c>
      <c r="H20" s="47"/>
      <c r="I20" s="183">
        <v>2.39</v>
      </c>
      <c r="J20" s="88"/>
      <c r="K20" s="297">
        <f>ROUND(G20*I20,2)</f>
        <v>97.03</v>
      </c>
      <c r="L20" s="89"/>
      <c r="M20" s="52"/>
      <c r="O20" s="102"/>
      <c r="P20" s="102"/>
    </row>
    <row r="21" spans="1:16" s="101" customFormat="1" ht="11.25" customHeight="1">
      <c r="A21" s="35" t="s">
        <v>415</v>
      </c>
      <c r="B21" s="84" t="s">
        <v>976</v>
      </c>
      <c r="C21" s="39"/>
      <c r="D21" s="39"/>
      <c r="E21" s="98"/>
      <c r="F21" s="40" t="s">
        <v>961</v>
      </c>
      <c r="G21" s="36">
        <v>40.6</v>
      </c>
      <c r="H21" s="47"/>
      <c r="I21" s="183">
        <v>16.43</v>
      </c>
      <c r="J21" s="88"/>
      <c r="K21" s="297">
        <f>ROUND(G21*I21,2)</f>
        <v>667.06</v>
      </c>
      <c r="L21" s="89"/>
      <c r="M21" s="52"/>
      <c r="O21" s="102"/>
      <c r="P21" s="102"/>
    </row>
    <row r="22" spans="1:16" s="101" customFormat="1" ht="11.25" customHeight="1">
      <c r="A22" s="37" t="s">
        <v>416</v>
      </c>
      <c r="B22" s="38" t="s">
        <v>977</v>
      </c>
      <c r="C22" s="39"/>
      <c r="D22" s="67"/>
      <c r="E22" s="68"/>
      <c r="F22" s="40"/>
      <c r="G22" s="99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1.25" customHeight="1">
      <c r="A23" s="37"/>
      <c r="B23" s="84" t="s">
        <v>978</v>
      </c>
      <c r="C23" s="39"/>
      <c r="D23" s="67"/>
      <c r="E23" s="68"/>
      <c r="F23" s="40" t="s">
        <v>961</v>
      </c>
      <c r="G23" s="41">
        <v>36.1</v>
      </c>
      <c r="H23" s="48"/>
      <c r="I23" s="183">
        <v>28.36</v>
      </c>
      <c r="J23" s="94"/>
      <c r="K23" s="297">
        <f>ROUND(G23*I23,2)</f>
        <v>1023.8</v>
      </c>
      <c r="L23" s="95"/>
      <c r="M23" s="53"/>
      <c r="O23" s="102"/>
      <c r="P23" s="102"/>
    </row>
    <row r="24" spans="1:16" s="101" customFormat="1" ht="11.25" customHeight="1">
      <c r="A24" s="37" t="s">
        <v>417</v>
      </c>
      <c r="B24" s="38" t="s">
        <v>996</v>
      </c>
      <c r="C24" s="137"/>
      <c r="D24" s="137"/>
      <c r="E24" s="138"/>
      <c r="F24" s="139" t="s">
        <v>963</v>
      </c>
      <c r="G24" s="41">
        <v>21.4</v>
      </c>
      <c r="H24" s="48"/>
      <c r="I24" s="183">
        <v>18.2</v>
      </c>
      <c r="J24" s="94"/>
      <c r="K24" s="297">
        <f>ROUND(G24*I24,2)</f>
        <v>389.48</v>
      </c>
      <c r="L24" s="95"/>
      <c r="M24" s="53"/>
      <c r="O24" s="102"/>
      <c r="P24" s="102"/>
    </row>
    <row r="25" spans="1:16" s="101" customFormat="1" ht="11.25" customHeight="1">
      <c r="A25" s="37" t="s">
        <v>418</v>
      </c>
      <c r="B25" s="84" t="s">
        <v>1104</v>
      </c>
      <c r="C25" s="39"/>
      <c r="D25" s="67"/>
      <c r="E25" s="68"/>
      <c r="F25" s="40" t="s">
        <v>963</v>
      </c>
      <c r="G25" s="41">
        <v>7</v>
      </c>
      <c r="H25" s="48"/>
      <c r="I25" s="183">
        <v>22.88</v>
      </c>
      <c r="J25" s="94"/>
      <c r="K25" s="297">
        <f>ROUND(G25*I25,2)</f>
        <v>160.16</v>
      </c>
      <c r="L25" s="95"/>
      <c r="M25" s="53">
        <f>SUM(K20:K25)</f>
        <v>2337.5299999999997</v>
      </c>
      <c r="O25" s="102"/>
      <c r="P25" s="102"/>
    </row>
    <row r="26" spans="1:16" s="101" customFormat="1" ht="11.25" customHeight="1">
      <c r="A26" s="141" t="s">
        <v>419</v>
      </c>
      <c r="B26" s="79" t="s">
        <v>975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1.25" customHeight="1">
      <c r="A27" s="142" t="s">
        <v>420</v>
      </c>
      <c r="B27" s="38" t="s">
        <v>1026</v>
      </c>
      <c r="C27" s="39"/>
      <c r="D27" s="39"/>
      <c r="E27" s="98"/>
      <c r="F27" s="40" t="s">
        <v>961</v>
      </c>
      <c r="G27" s="41">
        <v>42.6</v>
      </c>
      <c r="H27" s="48"/>
      <c r="I27" s="183">
        <v>17.04</v>
      </c>
      <c r="J27" s="94"/>
      <c r="K27" s="297">
        <f>ROUND(G27*I27,2)</f>
        <v>725.9</v>
      </c>
      <c r="L27" s="95"/>
      <c r="M27" s="53"/>
      <c r="O27" s="102"/>
      <c r="P27" s="102"/>
    </row>
    <row r="28" spans="1:16" s="101" customFormat="1" ht="11.25" customHeight="1">
      <c r="A28" s="142" t="s">
        <v>421</v>
      </c>
      <c r="B28" s="38" t="s">
        <v>970</v>
      </c>
      <c r="C28" s="39"/>
      <c r="D28" s="39"/>
      <c r="E28" s="98"/>
      <c r="F28" s="40"/>
      <c r="G28" s="41"/>
      <c r="H28" s="48"/>
      <c r="I28" s="185"/>
      <c r="J28" s="94"/>
      <c r="K28" s="45"/>
      <c r="L28" s="95"/>
      <c r="M28" s="53"/>
      <c r="O28" s="102"/>
      <c r="P28" s="102"/>
    </row>
    <row r="29" spans="1:16" s="101" customFormat="1" ht="11.25" customHeight="1">
      <c r="A29" s="37"/>
      <c r="B29" s="84" t="s">
        <v>1025</v>
      </c>
      <c r="C29" s="39"/>
      <c r="D29" s="39"/>
      <c r="E29" s="98"/>
      <c r="F29" s="40" t="s">
        <v>961</v>
      </c>
      <c r="G29" s="41">
        <v>42.6</v>
      </c>
      <c r="H29" s="48"/>
      <c r="I29" s="183">
        <v>34.46</v>
      </c>
      <c r="J29" s="94"/>
      <c r="K29" s="297">
        <f>ROUND(G29*I29,2)</f>
        <v>1468</v>
      </c>
      <c r="L29" s="95"/>
      <c r="M29" s="53"/>
      <c r="O29" s="102"/>
      <c r="P29" s="102"/>
    </row>
    <row r="30" spans="1:16" s="101" customFormat="1" ht="11.25" customHeight="1">
      <c r="A30" s="37" t="s">
        <v>422</v>
      </c>
      <c r="B30" s="38" t="s">
        <v>1027</v>
      </c>
      <c r="C30" s="39"/>
      <c r="D30" s="39"/>
      <c r="E30" s="98"/>
      <c r="F30" s="40" t="s">
        <v>963</v>
      </c>
      <c r="G30" s="41">
        <v>25.4</v>
      </c>
      <c r="H30" s="48"/>
      <c r="I30" s="183">
        <v>13.13</v>
      </c>
      <c r="J30" s="94"/>
      <c r="K30" s="297">
        <f>ROUND(G30*I30,2)</f>
        <v>333.5</v>
      </c>
      <c r="L30" s="95"/>
      <c r="M30" s="53">
        <f>SUM(K27:K30)</f>
        <v>2527.4</v>
      </c>
      <c r="O30" s="102"/>
      <c r="P30" s="102"/>
    </row>
    <row r="31" spans="1:16" s="85" customFormat="1" ht="11.25" customHeight="1">
      <c r="A31" s="78" t="s">
        <v>423</v>
      </c>
      <c r="B31" s="79" t="s">
        <v>983</v>
      </c>
      <c r="C31" s="39"/>
      <c r="D31" s="39"/>
      <c r="E31" s="98"/>
      <c r="F31" s="40"/>
      <c r="G31" s="41"/>
      <c r="H31" s="48"/>
      <c r="I31" s="183"/>
      <c r="J31" s="94"/>
      <c r="K31" s="87"/>
      <c r="L31" s="91"/>
      <c r="M31" s="53"/>
      <c r="O31" s="86"/>
      <c r="P31" s="86"/>
    </row>
    <row r="32" spans="1:16" s="85" customFormat="1" ht="11.25" customHeight="1">
      <c r="A32" s="37" t="s">
        <v>424</v>
      </c>
      <c r="B32" s="100" t="s">
        <v>984</v>
      </c>
      <c r="C32" s="39"/>
      <c r="D32" s="39"/>
      <c r="E32" s="98"/>
      <c r="F32" s="40"/>
      <c r="G32" s="41"/>
      <c r="H32" s="48"/>
      <c r="I32" s="45"/>
      <c r="J32" s="94"/>
      <c r="K32" s="87"/>
      <c r="L32" s="91"/>
      <c r="M32" s="53"/>
      <c r="O32" s="86"/>
      <c r="P32" s="86"/>
    </row>
    <row r="33" spans="1:16" s="85" customFormat="1" ht="11.25" customHeight="1">
      <c r="A33" s="37"/>
      <c r="B33" s="100" t="s">
        <v>1116</v>
      </c>
      <c r="C33" s="39"/>
      <c r="D33" s="39"/>
      <c r="E33" s="98"/>
      <c r="F33" s="40" t="s">
        <v>961</v>
      </c>
      <c r="G33" s="41">
        <v>4.4</v>
      </c>
      <c r="H33" s="48"/>
      <c r="I33" s="183">
        <v>456.64</v>
      </c>
      <c r="J33" s="94"/>
      <c r="K33" s="297">
        <f>ROUND(G33*I33,2)</f>
        <v>2009.22</v>
      </c>
      <c r="L33" s="91"/>
      <c r="M33" s="53"/>
      <c r="O33" s="86"/>
      <c r="P33" s="86"/>
    </row>
    <row r="34" spans="1:16" s="85" customFormat="1" ht="11.25" customHeight="1">
      <c r="A34" s="37" t="s">
        <v>425</v>
      </c>
      <c r="B34" s="38" t="s">
        <v>1101</v>
      </c>
      <c r="C34" s="39"/>
      <c r="D34" s="39"/>
      <c r="E34" s="98"/>
      <c r="F34" s="40" t="s">
        <v>961</v>
      </c>
      <c r="G34" s="140">
        <v>1.8</v>
      </c>
      <c r="H34" s="48"/>
      <c r="I34" s="45">
        <v>248.31</v>
      </c>
      <c r="J34" s="94"/>
      <c r="K34" s="297">
        <f>ROUND(G34*I34,2)</f>
        <v>446.96</v>
      </c>
      <c r="L34" s="91"/>
      <c r="M34" s="53"/>
      <c r="O34" s="86"/>
      <c r="P34" s="86"/>
    </row>
    <row r="35" spans="1:16" s="85" customFormat="1" ht="11.25" customHeight="1">
      <c r="A35" s="37" t="s">
        <v>426</v>
      </c>
      <c r="B35" s="115" t="s">
        <v>1098</v>
      </c>
      <c r="C35" s="137"/>
      <c r="D35" s="137"/>
      <c r="E35" s="138"/>
      <c r="F35" s="40"/>
      <c r="G35" s="41"/>
      <c r="H35" s="48"/>
      <c r="I35" s="45"/>
      <c r="J35" s="94"/>
      <c r="K35" s="45"/>
      <c r="L35" s="91"/>
      <c r="M35" s="53"/>
      <c r="O35" s="86"/>
      <c r="P35" s="86"/>
    </row>
    <row r="36" spans="1:16" s="85" customFormat="1" ht="11.25" customHeight="1">
      <c r="A36" s="37"/>
      <c r="B36" s="160" t="s">
        <v>991</v>
      </c>
      <c r="C36" s="137"/>
      <c r="D36" s="137"/>
      <c r="E36" s="138"/>
      <c r="F36" s="40" t="s">
        <v>962</v>
      </c>
      <c r="G36" s="41">
        <v>1</v>
      </c>
      <c r="H36" s="48"/>
      <c r="I36" s="45">
        <v>255.64</v>
      </c>
      <c r="J36" s="94"/>
      <c r="K36" s="297">
        <f>ROUND(G36*I36,2)</f>
        <v>255.64</v>
      </c>
      <c r="L36" s="91"/>
      <c r="M36" s="53">
        <f>SUM(K33:K36)</f>
        <v>2711.8199999999997</v>
      </c>
      <c r="O36" s="86"/>
      <c r="P36" s="86"/>
    </row>
    <row r="37" spans="1:16" s="85" customFormat="1" ht="11.25" customHeight="1">
      <c r="A37" s="78" t="s">
        <v>427</v>
      </c>
      <c r="B37" s="80" t="s">
        <v>985</v>
      </c>
      <c r="C37" s="39"/>
      <c r="D37" s="39"/>
      <c r="E37" s="98"/>
      <c r="F37" s="40"/>
      <c r="G37" s="41"/>
      <c r="H37" s="48"/>
      <c r="I37" s="103"/>
      <c r="J37" s="94"/>
      <c r="K37" s="103"/>
      <c r="L37" s="91"/>
      <c r="M37" s="53"/>
      <c r="O37" s="86"/>
      <c r="P37" s="86"/>
    </row>
    <row r="38" spans="1:16" s="85" customFormat="1" ht="11.25" customHeight="1">
      <c r="A38" s="37" t="s">
        <v>428</v>
      </c>
      <c r="B38" s="27" t="s">
        <v>986</v>
      </c>
      <c r="C38" s="39"/>
      <c r="D38" s="39"/>
      <c r="E38" s="98"/>
      <c r="F38" s="40" t="s">
        <v>961</v>
      </c>
      <c r="G38" s="41">
        <v>4.34</v>
      </c>
      <c r="H38" s="48"/>
      <c r="I38" s="103">
        <v>59.8</v>
      </c>
      <c r="J38" s="94"/>
      <c r="K38" s="297">
        <f>ROUND(G38*I38,2)</f>
        <v>259.53</v>
      </c>
      <c r="L38" s="95"/>
      <c r="M38" s="53">
        <f>K38</f>
        <v>259.53</v>
      </c>
      <c r="O38" s="86"/>
      <c r="P38" s="86"/>
    </row>
    <row r="39" spans="1:16" s="85" customFormat="1" ht="11.25" customHeight="1">
      <c r="A39" s="78" t="s">
        <v>429</v>
      </c>
      <c r="B39" s="79" t="s">
        <v>964</v>
      </c>
      <c r="C39" s="39"/>
      <c r="D39" s="39"/>
      <c r="E39" s="98"/>
      <c r="F39" s="40"/>
      <c r="G39" s="41"/>
      <c r="H39" s="48"/>
      <c r="I39" s="103"/>
      <c r="J39" s="94"/>
      <c r="K39" s="45"/>
      <c r="L39" s="95"/>
      <c r="M39" s="53"/>
      <c r="O39" s="86"/>
      <c r="P39" s="86"/>
    </row>
    <row r="40" spans="1:16" s="85" customFormat="1" ht="11.25" customHeight="1">
      <c r="A40" s="37" t="s">
        <v>430</v>
      </c>
      <c r="B40" s="27" t="s">
        <v>979</v>
      </c>
      <c r="C40" s="39"/>
      <c r="D40" s="39"/>
      <c r="E40" s="98"/>
      <c r="F40" s="40"/>
      <c r="G40" s="41"/>
      <c r="H40" s="48"/>
      <c r="I40" s="103"/>
      <c r="J40" s="94"/>
      <c r="K40" s="45"/>
      <c r="L40" s="95"/>
      <c r="M40" s="53"/>
      <c r="O40" s="86"/>
      <c r="P40" s="86"/>
    </row>
    <row r="41" spans="1:16" s="85" customFormat="1" ht="11.25" customHeight="1">
      <c r="A41" s="37"/>
      <c r="B41" s="27" t="s">
        <v>980</v>
      </c>
      <c r="C41" s="39"/>
      <c r="D41" s="39"/>
      <c r="E41" s="98"/>
      <c r="F41" s="40" t="s">
        <v>961</v>
      </c>
      <c r="G41" s="41">
        <v>77.95</v>
      </c>
      <c r="H41" s="48"/>
      <c r="I41" s="45">
        <v>5.62</v>
      </c>
      <c r="J41" s="94"/>
      <c r="K41" s="297">
        <f>ROUND(G41*I41,2)</f>
        <v>438.08</v>
      </c>
      <c r="L41" s="95"/>
      <c r="M41" s="53"/>
      <c r="O41" s="86"/>
      <c r="P41" s="86"/>
    </row>
    <row r="42" spans="1:16" s="85" customFormat="1" ht="11.25" customHeight="1">
      <c r="A42" s="37" t="s">
        <v>431</v>
      </c>
      <c r="B42" s="27" t="s">
        <v>981</v>
      </c>
      <c r="C42" s="28"/>
      <c r="D42" s="28"/>
      <c r="E42" s="29"/>
      <c r="F42" s="40" t="s">
        <v>961</v>
      </c>
      <c r="G42" s="41">
        <v>77.95</v>
      </c>
      <c r="H42" s="48"/>
      <c r="I42" s="296">
        <v>9.34</v>
      </c>
      <c r="J42" s="94"/>
      <c r="K42" s="297">
        <f>ROUND(G42*I42,2)</f>
        <v>728.05</v>
      </c>
      <c r="L42" s="95"/>
      <c r="M42" s="53"/>
      <c r="O42" s="86"/>
      <c r="P42" s="86"/>
    </row>
    <row r="43" spans="1:16" s="85" customFormat="1" ht="11.25" customHeight="1">
      <c r="A43" s="37" t="s">
        <v>432</v>
      </c>
      <c r="B43" s="115" t="s">
        <v>1102</v>
      </c>
      <c r="C43" s="113"/>
      <c r="D43" s="113"/>
      <c r="E43" s="106"/>
      <c r="F43" s="139" t="s">
        <v>961</v>
      </c>
      <c r="G43" s="140">
        <v>3.36</v>
      </c>
      <c r="H43" s="48"/>
      <c r="I43" s="297">
        <v>8.65</v>
      </c>
      <c r="J43" s="94"/>
      <c r="K43" s="297">
        <f>ROUND(G43*I43,2)</f>
        <v>29.06</v>
      </c>
      <c r="L43" s="95"/>
      <c r="M43" s="53">
        <f>SUM(K41:K43)</f>
        <v>1195.1899999999998</v>
      </c>
      <c r="O43" s="86"/>
      <c r="P43" s="86"/>
    </row>
    <row r="44" spans="1:16" s="85" customFormat="1" ht="11.25" customHeight="1">
      <c r="A44" s="78" t="s">
        <v>433</v>
      </c>
      <c r="B44" s="116" t="s">
        <v>1001</v>
      </c>
      <c r="C44" s="28"/>
      <c r="D44" s="28"/>
      <c r="E44" s="29"/>
      <c r="F44" s="40"/>
      <c r="G44" s="41"/>
      <c r="H44" s="48"/>
      <c r="I44" s="14"/>
      <c r="J44" s="94"/>
      <c r="K44" s="45"/>
      <c r="L44" s="95"/>
      <c r="M44" s="53"/>
      <c r="O44" s="86"/>
      <c r="P44" s="86"/>
    </row>
    <row r="45" spans="1:16" s="85" customFormat="1" ht="11.25" customHeight="1">
      <c r="A45" s="37" t="s">
        <v>434</v>
      </c>
      <c r="B45" s="100" t="s">
        <v>1002</v>
      </c>
      <c r="C45" s="28"/>
      <c r="D45" s="28"/>
      <c r="E45" s="29"/>
      <c r="F45" s="40" t="s">
        <v>961</v>
      </c>
      <c r="G45" s="41">
        <v>6</v>
      </c>
      <c r="H45" s="48"/>
      <c r="I45" s="297">
        <v>78.25</v>
      </c>
      <c r="J45" s="94"/>
      <c r="K45" s="297">
        <f>ROUND(G45*I45,2)</f>
        <v>469.5</v>
      </c>
      <c r="L45" s="95"/>
      <c r="M45" s="53"/>
      <c r="O45" s="86"/>
      <c r="P45" s="86"/>
    </row>
    <row r="46" spans="1:16" s="85" customFormat="1" ht="11.25" customHeight="1" thickBot="1">
      <c r="A46" s="37" t="s">
        <v>435</v>
      </c>
      <c r="B46" s="27" t="s">
        <v>3</v>
      </c>
      <c r="C46" s="28"/>
      <c r="D46" s="147"/>
      <c r="E46" s="148"/>
      <c r="F46" s="40" t="s">
        <v>961</v>
      </c>
      <c r="G46" s="41">
        <v>1.35</v>
      </c>
      <c r="H46" s="48"/>
      <c r="I46" s="183">
        <v>149.92</v>
      </c>
      <c r="J46" s="94"/>
      <c r="K46" s="297">
        <f>ROUND(G46*I46,2)</f>
        <v>202.39</v>
      </c>
      <c r="L46" s="95"/>
      <c r="M46" s="53">
        <f>SUM(K45:K46)</f>
        <v>671.89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138859.60999999987</v>
      </c>
      <c r="L47" s="97"/>
      <c r="M47" s="345">
        <f>SUM(M5:M46)</f>
        <v>138859.6099999999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Plan14!K47</f>
        <v>138859.60999999987</v>
      </c>
      <c r="L5" s="66"/>
      <c r="M5" s="339">
        <f>Plan14!M47</f>
        <v>138859.6099999999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.75" customHeight="1" thickTop="1">
      <c r="A9" s="107" t="s">
        <v>436</v>
      </c>
      <c r="B9" s="108" t="s">
        <v>1047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5.75" customHeight="1">
      <c r="A10" s="76" t="s">
        <v>437</v>
      </c>
      <c r="B10" s="77" t="s">
        <v>967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5.75" customHeight="1">
      <c r="A11" s="35" t="s">
        <v>438</v>
      </c>
      <c r="B11" s="38" t="s">
        <v>1048</v>
      </c>
      <c r="C11" s="39"/>
      <c r="D11" s="39"/>
      <c r="E11" s="98"/>
      <c r="F11" s="30" t="s">
        <v>961</v>
      </c>
      <c r="G11" s="36">
        <v>2.88</v>
      </c>
      <c r="H11" s="113"/>
      <c r="I11" s="183">
        <v>6.21</v>
      </c>
      <c r="J11" s="105"/>
      <c r="K11" s="297">
        <f>ROUND(G11*I11,2)</f>
        <v>17.88</v>
      </c>
      <c r="L11" s="113"/>
      <c r="M11" s="344"/>
    </row>
    <row r="12" spans="1:13" ht="15.75" customHeight="1">
      <c r="A12" s="35" t="s">
        <v>439</v>
      </c>
      <c r="B12" s="27" t="s">
        <v>1004</v>
      </c>
      <c r="C12" s="28"/>
      <c r="D12" s="28"/>
      <c r="E12" s="29"/>
      <c r="F12" s="40" t="s">
        <v>961</v>
      </c>
      <c r="G12" s="36">
        <v>19.26</v>
      </c>
      <c r="H12" s="113"/>
      <c r="I12" s="183">
        <v>11.18</v>
      </c>
      <c r="J12" s="105"/>
      <c r="K12" s="297">
        <f>ROUND(G12*I12,2)</f>
        <v>215.33</v>
      </c>
      <c r="L12" s="113"/>
      <c r="M12" s="344"/>
    </row>
    <row r="13" spans="1:13" ht="15.75" customHeight="1">
      <c r="A13" s="35" t="s">
        <v>440</v>
      </c>
      <c r="B13" s="27" t="s">
        <v>1005</v>
      </c>
      <c r="C13" s="28"/>
      <c r="D13" s="28"/>
      <c r="E13" s="29"/>
      <c r="F13" s="40" t="s">
        <v>961</v>
      </c>
      <c r="G13" s="36">
        <v>2.16</v>
      </c>
      <c r="H13" s="47"/>
      <c r="I13" s="183">
        <v>7.47</v>
      </c>
      <c r="J13" s="47"/>
      <c r="K13" s="297">
        <f>ROUND(G13*I13,2)</f>
        <v>16.14</v>
      </c>
      <c r="L13" s="46"/>
      <c r="M13" s="52">
        <f>SUM(K11:K13)</f>
        <v>249.35000000000002</v>
      </c>
    </row>
    <row r="14" spans="1:13" ht="15.75" customHeight="1">
      <c r="A14" s="76" t="s">
        <v>441</v>
      </c>
      <c r="B14" s="79" t="s">
        <v>1006</v>
      </c>
      <c r="C14" s="113"/>
      <c r="D14" s="113"/>
      <c r="E14" s="106"/>
      <c r="F14" s="125"/>
      <c r="G14" s="36"/>
      <c r="H14" s="47"/>
      <c r="I14" s="183"/>
      <c r="J14" s="47"/>
      <c r="K14" s="45"/>
      <c r="L14" s="46"/>
      <c r="M14" s="52"/>
    </row>
    <row r="15" spans="1:16" s="101" customFormat="1" ht="15.75" customHeight="1">
      <c r="A15" s="35" t="s">
        <v>442</v>
      </c>
      <c r="B15" s="38" t="s">
        <v>1034</v>
      </c>
      <c r="C15" s="39"/>
      <c r="D15" s="39"/>
      <c r="E15" s="98"/>
      <c r="F15" s="40" t="s">
        <v>963</v>
      </c>
      <c r="G15" s="118">
        <v>6</v>
      </c>
      <c r="H15" s="47"/>
      <c r="I15" s="183">
        <v>3.58</v>
      </c>
      <c r="J15" s="88"/>
      <c r="K15" s="297">
        <f>ROUND(G15*I15,2)</f>
        <v>21.48</v>
      </c>
      <c r="L15" s="89"/>
      <c r="M15" s="90"/>
      <c r="O15" s="102"/>
      <c r="P15" s="102"/>
    </row>
    <row r="16" spans="1:16" s="101" customFormat="1" ht="15.75" customHeight="1">
      <c r="A16" s="35" t="s">
        <v>443</v>
      </c>
      <c r="B16" s="38" t="s">
        <v>1051</v>
      </c>
      <c r="C16" s="39"/>
      <c r="D16" s="39"/>
      <c r="E16" s="98"/>
      <c r="F16" s="40" t="s">
        <v>963</v>
      </c>
      <c r="G16" s="118">
        <v>3</v>
      </c>
      <c r="H16" s="47"/>
      <c r="I16" s="183">
        <v>11.81</v>
      </c>
      <c r="J16" s="88"/>
      <c r="K16" s="297">
        <f>ROUND(G16*I16,2)</f>
        <v>35.43</v>
      </c>
      <c r="L16" s="89"/>
      <c r="M16" s="52"/>
      <c r="O16" s="102"/>
      <c r="P16" s="102"/>
    </row>
    <row r="17" spans="1:16" s="101" customFormat="1" ht="15.75" customHeight="1">
      <c r="A17" s="35" t="s">
        <v>444</v>
      </c>
      <c r="B17" s="38" t="s">
        <v>917</v>
      </c>
      <c r="C17" s="39"/>
      <c r="D17" s="39"/>
      <c r="E17" s="98"/>
      <c r="F17" s="40" t="s">
        <v>962</v>
      </c>
      <c r="G17" s="41">
        <v>1</v>
      </c>
      <c r="H17" s="48"/>
      <c r="I17" s="183">
        <v>69.66</v>
      </c>
      <c r="J17" s="94"/>
      <c r="K17" s="297">
        <f>ROUND(G17*I17,2)</f>
        <v>69.66</v>
      </c>
      <c r="L17" s="95"/>
      <c r="M17" s="53"/>
      <c r="O17" s="102"/>
      <c r="P17" s="102"/>
    </row>
    <row r="18" spans="1:16" s="101" customFormat="1" ht="15.75" customHeight="1">
      <c r="A18" s="35" t="s">
        <v>445</v>
      </c>
      <c r="B18" s="38" t="s">
        <v>489</v>
      </c>
      <c r="C18" s="39"/>
      <c r="D18" s="39"/>
      <c r="E18" s="98"/>
      <c r="F18" s="40" t="s">
        <v>962</v>
      </c>
      <c r="G18" s="41">
        <v>1</v>
      </c>
      <c r="H18" s="48"/>
      <c r="I18" s="183">
        <v>202.28</v>
      </c>
      <c r="J18" s="94"/>
      <c r="K18" s="297">
        <f>ROUND(G18*I18,2)</f>
        <v>202.28</v>
      </c>
      <c r="L18" s="95"/>
      <c r="M18" s="53"/>
      <c r="O18" s="102"/>
      <c r="P18" s="102"/>
    </row>
    <row r="19" spans="1:16" s="101" customFormat="1" ht="15.75" customHeight="1">
      <c r="A19" s="35" t="s">
        <v>446</v>
      </c>
      <c r="B19" s="38" t="s">
        <v>1008</v>
      </c>
      <c r="C19" s="39"/>
      <c r="D19" s="39"/>
      <c r="E19" s="98"/>
      <c r="F19" s="40" t="s">
        <v>962</v>
      </c>
      <c r="G19" s="41">
        <v>1</v>
      </c>
      <c r="H19" s="48"/>
      <c r="I19" s="183">
        <v>150.25</v>
      </c>
      <c r="J19" s="94"/>
      <c r="K19" s="297">
        <f aca="true" t="shared" si="0" ref="K19:K27">ROUND(G19*I19,2)</f>
        <v>150.25</v>
      </c>
      <c r="L19" s="95"/>
      <c r="M19" s="53"/>
      <c r="O19" s="102"/>
      <c r="P19" s="102"/>
    </row>
    <row r="20" spans="1:16" s="101" customFormat="1" ht="15.75" customHeight="1">
      <c r="A20" s="35" t="s">
        <v>447</v>
      </c>
      <c r="B20" s="38" t="s">
        <v>1009</v>
      </c>
      <c r="C20" s="39"/>
      <c r="D20" s="39"/>
      <c r="E20" s="98"/>
      <c r="F20" s="40" t="s">
        <v>962</v>
      </c>
      <c r="G20" s="41">
        <v>1</v>
      </c>
      <c r="H20" s="48"/>
      <c r="I20" s="183">
        <v>21.07</v>
      </c>
      <c r="J20" s="94"/>
      <c r="K20" s="297">
        <f t="shared" si="0"/>
        <v>21.07</v>
      </c>
      <c r="L20" s="95"/>
      <c r="M20" s="53"/>
      <c r="O20" s="102"/>
      <c r="P20" s="102"/>
    </row>
    <row r="21" spans="1:16" s="101" customFormat="1" ht="15.75" customHeight="1">
      <c r="A21" s="35" t="s">
        <v>448</v>
      </c>
      <c r="B21" s="38" t="s">
        <v>1010</v>
      </c>
      <c r="C21" s="39"/>
      <c r="D21" s="39"/>
      <c r="E21" s="98"/>
      <c r="F21" s="40" t="s">
        <v>962</v>
      </c>
      <c r="G21" s="41">
        <v>1</v>
      </c>
      <c r="H21" s="48"/>
      <c r="I21" s="183">
        <v>20.9</v>
      </c>
      <c r="J21" s="94"/>
      <c r="K21" s="297">
        <f t="shared" si="0"/>
        <v>20.9</v>
      </c>
      <c r="L21" s="95"/>
      <c r="M21" s="53"/>
      <c r="O21" s="102"/>
      <c r="P21" s="102"/>
    </row>
    <row r="22" spans="1:16" s="101" customFormat="1" ht="15.75" customHeight="1">
      <c r="A22" s="35" t="s">
        <v>449</v>
      </c>
      <c r="B22" s="38" t="s">
        <v>1011</v>
      </c>
      <c r="C22" s="39"/>
      <c r="D22" s="39"/>
      <c r="E22" s="98"/>
      <c r="F22" s="40" t="s">
        <v>962</v>
      </c>
      <c r="G22" s="41">
        <v>1</v>
      </c>
      <c r="H22" s="48"/>
      <c r="I22" s="183">
        <v>22.8</v>
      </c>
      <c r="J22" s="94"/>
      <c r="K22" s="297">
        <f t="shared" si="0"/>
        <v>22.8</v>
      </c>
      <c r="L22" s="95"/>
      <c r="M22" s="53"/>
      <c r="O22" s="102"/>
      <c r="P22" s="102"/>
    </row>
    <row r="23" spans="1:16" s="101" customFormat="1" ht="15.75" customHeight="1">
      <c r="A23" s="35" t="s">
        <v>450</v>
      </c>
      <c r="B23" s="38" t="s">
        <v>1012</v>
      </c>
      <c r="C23" s="39"/>
      <c r="D23" s="39"/>
      <c r="E23" s="98"/>
      <c r="F23" s="40" t="s">
        <v>962</v>
      </c>
      <c r="G23" s="41">
        <v>1</v>
      </c>
      <c r="H23" s="48"/>
      <c r="I23" s="183">
        <v>111.25</v>
      </c>
      <c r="J23" s="94"/>
      <c r="K23" s="297">
        <f t="shared" si="0"/>
        <v>111.25</v>
      </c>
      <c r="L23" s="95"/>
      <c r="M23" s="53"/>
      <c r="O23" s="102"/>
      <c r="P23" s="102"/>
    </row>
    <row r="24" spans="1:16" s="101" customFormat="1" ht="15.75" customHeight="1">
      <c r="A24" s="35" t="s">
        <v>451</v>
      </c>
      <c r="B24" s="84" t="s">
        <v>1035</v>
      </c>
      <c r="C24" s="39"/>
      <c r="D24" s="39"/>
      <c r="E24" s="98"/>
      <c r="F24" s="40" t="s">
        <v>963</v>
      </c>
      <c r="G24" s="41">
        <v>2</v>
      </c>
      <c r="H24" s="48"/>
      <c r="I24" s="183">
        <v>6.11</v>
      </c>
      <c r="J24" s="94"/>
      <c r="K24" s="297">
        <f t="shared" si="0"/>
        <v>12.22</v>
      </c>
      <c r="L24" s="95"/>
      <c r="M24" s="53"/>
      <c r="O24" s="102"/>
      <c r="P24" s="102"/>
    </row>
    <row r="25" spans="1:16" s="101" customFormat="1" ht="15.75" customHeight="1">
      <c r="A25" s="35" t="s">
        <v>452</v>
      </c>
      <c r="B25" s="277" t="s">
        <v>1060</v>
      </c>
      <c r="C25" s="266"/>
      <c r="D25" s="266"/>
      <c r="E25" s="267"/>
      <c r="F25" s="268" t="s">
        <v>963</v>
      </c>
      <c r="G25" s="269">
        <v>12</v>
      </c>
      <c r="H25" s="270"/>
      <c r="I25" s="271">
        <v>9.65</v>
      </c>
      <c r="J25" s="94"/>
      <c r="K25" s="297">
        <f t="shared" si="0"/>
        <v>115.8</v>
      </c>
      <c r="L25" s="95"/>
      <c r="M25" s="53"/>
      <c r="O25" s="102"/>
      <c r="P25" s="102"/>
    </row>
    <row r="26" spans="1:16" s="85" customFormat="1" ht="15.75" customHeight="1">
      <c r="A26" s="35" t="s">
        <v>453</v>
      </c>
      <c r="B26" s="38" t="s">
        <v>1052</v>
      </c>
      <c r="C26" s="39"/>
      <c r="D26" s="39"/>
      <c r="E26" s="98"/>
      <c r="F26" s="40" t="s">
        <v>963</v>
      </c>
      <c r="G26" s="41">
        <v>6</v>
      </c>
      <c r="H26" s="48"/>
      <c r="I26" s="183">
        <v>13.53</v>
      </c>
      <c r="J26" s="94"/>
      <c r="K26" s="297">
        <f t="shared" si="0"/>
        <v>81.18</v>
      </c>
      <c r="L26" s="91"/>
      <c r="M26" s="53"/>
      <c r="O26" s="86"/>
      <c r="P26" s="86"/>
    </row>
    <row r="27" spans="1:16" s="85" customFormat="1" ht="15.75" customHeight="1">
      <c r="A27" s="35" t="s">
        <v>454</v>
      </c>
      <c r="B27" s="38" t="s">
        <v>1013</v>
      </c>
      <c r="C27" s="39"/>
      <c r="D27" s="39"/>
      <c r="E27" s="98"/>
      <c r="F27" s="40" t="s">
        <v>962</v>
      </c>
      <c r="G27" s="41">
        <v>1</v>
      </c>
      <c r="H27" s="48"/>
      <c r="I27" s="183">
        <v>26.18</v>
      </c>
      <c r="J27" s="94"/>
      <c r="K27" s="297">
        <f t="shared" si="0"/>
        <v>26.18</v>
      </c>
      <c r="L27" s="91"/>
      <c r="M27" s="53">
        <f>SUM(K15:K27)</f>
        <v>890.4999999999999</v>
      </c>
      <c r="O27" s="86"/>
      <c r="P27" s="86"/>
    </row>
    <row r="28" spans="1:16" s="85" customFormat="1" ht="15.75" customHeight="1">
      <c r="A28" s="78" t="s">
        <v>455</v>
      </c>
      <c r="B28" s="79" t="s">
        <v>999</v>
      </c>
      <c r="C28" s="39"/>
      <c r="D28" s="39"/>
      <c r="E28" s="98"/>
      <c r="F28" s="40"/>
      <c r="G28" s="41"/>
      <c r="H28" s="48"/>
      <c r="I28" s="185"/>
      <c r="J28" s="94"/>
      <c r="K28" s="45"/>
      <c r="L28" s="91"/>
      <c r="M28" s="53"/>
      <c r="O28" s="86"/>
      <c r="P28" s="86"/>
    </row>
    <row r="29" spans="1:16" s="85" customFormat="1" ht="15.75" customHeight="1">
      <c r="A29" s="37" t="s">
        <v>456</v>
      </c>
      <c r="B29" s="27" t="s">
        <v>1041</v>
      </c>
      <c r="C29" s="39"/>
      <c r="D29" s="39"/>
      <c r="E29" s="98"/>
      <c r="F29" s="40"/>
      <c r="G29" s="41"/>
      <c r="H29" s="48"/>
      <c r="I29" s="183"/>
      <c r="J29" s="94"/>
      <c r="K29" s="45"/>
      <c r="L29" s="91"/>
      <c r="M29" s="53"/>
      <c r="O29" s="86"/>
      <c r="P29" s="86"/>
    </row>
    <row r="30" spans="1:16" s="85" customFormat="1" ht="15.75" customHeight="1">
      <c r="A30" s="37"/>
      <c r="B30" s="38" t="s">
        <v>1028</v>
      </c>
      <c r="C30" s="39"/>
      <c r="D30" s="39"/>
      <c r="E30" s="98"/>
      <c r="F30" s="40" t="s">
        <v>962</v>
      </c>
      <c r="G30" s="41">
        <v>1</v>
      </c>
      <c r="H30" s="48"/>
      <c r="I30" s="183">
        <v>55.22</v>
      </c>
      <c r="J30" s="94"/>
      <c r="K30" s="297">
        <f>ROUND(G30*I30,2)</f>
        <v>55.22</v>
      </c>
      <c r="L30" s="91"/>
      <c r="M30" s="53"/>
      <c r="O30" s="86"/>
      <c r="P30" s="86"/>
    </row>
    <row r="31" spans="1:16" s="85" customFormat="1" ht="15.75" customHeight="1">
      <c r="A31" s="37" t="s">
        <v>457</v>
      </c>
      <c r="B31" s="27" t="s">
        <v>1050</v>
      </c>
      <c r="C31" s="39"/>
      <c r="D31" s="39"/>
      <c r="E31" s="98"/>
      <c r="F31" s="40"/>
      <c r="G31" s="99"/>
      <c r="H31" s="48"/>
      <c r="I31" s="183"/>
      <c r="J31" s="94"/>
      <c r="K31" s="87"/>
      <c r="L31" s="95"/>
      <c r="M31" s="53"/>
      <c r="O31" s="86"/>
      <c r="P31" s="86"/>
    </row>
    <row r="32" spans="1:16" s="85" customFormat="1" ht="15.75" customHeight="1" thickBot="1">
      <c r="A32" s="37"/>
      <c r="B32" s="27" t="s">
        <v>1049</v>
      </c>
      <c r="C32" s="39"/>
      <c r="D32" s="39"/>
      <c r="E32" s="98"/>
      <c r="F32" s="40" t="s">
        <v>962</v>
      </c>
      <c r="G32" s="41">
        <v>1</v>
      </c>
      <c r="H32" s="48"/>
      <c r="I32" s="45">
        <v>42.58</v>
      </c>
      <c r="J32" s="94"/>
      <c r="K32" s="297">
        <f>ROUND(G32*I32,2)</f>
        <v>42.58</v>
      </c>
      <c r="L32" s="95"/>
      <c r="M32" s="53">
        <f>SUM(K30:K32)</f>
        <v>97.8</v>
      </c>
      <c r="O32" s="86"/>
      <c r="P32" s="86"/>
    </row>
    <row r="33" spans="1:13" ht="19.5" customHeight="1" thickTop="1">
      <c r="A33" s="69" t="str">
        <f>Plan1!A52</f>
        <v>DATA:   03/03/2005   </v>
      </c>
      <c r="B33" s="70"/>
      <c r="C33" s="71" t="s">
        <v>965</v>
      </c>
      <c r="D33" s="70"/>
      <c r="E33" s="72"/>
      <c r="F33" s="70" t="s">
        <v>952</v>
      </c>
      <c r="G33" s="72"/>
      <c r="H33" s="70" t="s">
        <v>959</v>
      </c>
      <c r="I33" s="72"/>
      <c r="J33" s="70"/>
      <c r="K33" s="104">
        <f>SUM(K5:K32)</f>
        <v>140097.25999999983</v>
      </c>
      <c r="L33" s="97"/>
      <c r="M33" s="345">
        <f>SUM(M5:M32)</f>
        <v>140097.2599999999</v>
      </c>
    </row>
    <row r="34" spans="1:13" ht="19.5" customHeight="1" thickBot="1">
      <c r="A34" s="24"/>
      <c r="B34" s="25"/>
      <c r="C34" s="56"/>
      <c r="D34" s="23"/>
      <c r="E34" s="57"/>
      <c r="F34" s="23"/>
      <c r="G34" s="57"/>
      <c r="H34" s="23" t="s">
        <v>960</v>
      </c>
      <c r="I34" s="57"/>
      <c r="J34" s="23"/>
      <c r="K34" s="73"/>
      <c r="L34" s="23"/>
      <c r="M34" s="346"/>
    </row>
    <row r="35" spans="3:13" ht="15" customHeight="1" thickTop="1">
      <c r="C35" s="55"/>
      <c r="M35" s="75"/>
    </row>
    <row r="36" spans="2:7" ht="15" customHeight="1">
      <c r="B36" s="174"/>
      <c r="C36" s="164"/>
      <c r="D36" s="164"/>
      <c r="E36" s="164"/>
      <c r="F36" s="166"/>
      <c r="G36" s="172"/>
    </row>
    <row r="37" spans="2:7" ht="15" customHeight="1">
      <c r="B37" s="164"/>
      <c r="C37" s="164"/>
      <c r="D37" s="164"/>
      <c r="E37" s="164"/>
      <c r="F37" s="166"/>
      <c r="G37" s="172"/>
    </row>
    <row r="38" spans="2:7" ht="15" customHeight="1">
      <c r="B38" s="164"/>
      <c r="C38" s="164"/>
      <c r="D38" s="164"/>
      <c r="E38" s="164"/>
      <c r="F38" s="166"/>
      <c r="G38" s="172"/>
    </row>
    <row r="39" spans="2:7" ht="15" customHeight="1">
      <c r="B39" s="164"/>
      <c r="C39" s="164"/>
      <c r="D39" s="164"/>
      <c r="E39" s="164"/>
      <c r="F39" s="166"/>
      <c r="G39" s="175"/>
    </row>
    <row r="40" spans="2:7" ht="15" customHeight="1">
      <c r="B40" s="164"/>
      <c r="C40" s="164"/>
      <c r="D40" s="164"/>
      <c r="E40" s="164"/>
      <c r="F40" s="166"/>
      <c r="G40" s="172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zoomScalePageLayoutView="0" workbookViewId="0" topLeftCell="A2">
      <selection activeCell="B33" sqref="B3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Plan15!K33</f>
        <v>140097.25999999983</v>
      </c>
      <c r="L5" s="66"/>
      <c r="M5" s="339">
        <f>Plan15!M33</f>
        <v>140097.2599999999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76" t="s">
        <v>458</v>
      </c>
      <c r="B9" s="77" t="s">
        <v>972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2.75" customHeight="1">
      <c r="A10" s="35" t="s">
        <v>459</v>
      </c>
      <c r="B10" s="27" t="s">
        <v>973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38" t="s">
        <v>974</v>
      </c>
      <c r="C11" s="39"/>
      <c r="D11" s="39"/>
      <c r="E11" s="98"/>
      <c r="F11" s="30" t="s">
        <v>961</v>
      </c>
      <c r="G11" s="36">
        <v>19.26</v>
      </c>
      <c r="H11" s="113"/>
      <c r="I11" s="183">
        <v>2.39</v>
      </c>
      <c r="J11" s="105"/>
      <c r="K11" s="297">
        <f>ROUND(G11*I11,2)</f>
        <v>46.03</v>
      </c>
      <c r="L11" s="113"/>
      <c r="M11" s="344"/>
    </row>
    <row r="12" spans="1:13" ht="12.75" customHeight="1">
      <c r="A12" s="35" t="s">
        <v>460</v>
      </c>
      <c r="B12" s="100" t="s">
        <v>976</v>
      </c>
      <c r="C12" s="28"/>
      <c r="D12" s="28"/>
      <c r="E12" s="29"/>
      <c r="F12" s="40" t="s">
        <v>961</v>
      </c>
      <c r="G12" s="36">
        <v>19.26</v>
      </c>
      <c r="H12" s="113"/>
      <c r="I12" s="183">
        <v>16.43</v>
      </c>
      <c r="J12" s="105"/>
      <c r="K12" s="297">
        <f>ROUND(G12*I12,2)</f>
        <v>316.44</v>
      </c>
      <c r="L12" s="113"/>
      <c r="M12" s="344"/>
    </row>
    <row r="13" spans="1:13" ht="12.75" customHeight="1">
      <c r="A13" s="35" t="s">
        <v>461</v>
      </c>
      <c r="B13" s="27" t="s">
        <v>1014</v>
      </c>
      <c r="C13" s="28"/>
      <c r="D13" s="28"/>
      <c r="E13" s="29"/>
      <c r="F13" s="40"/>
      <c r="G13" s="36"/>
      <c r="H13" s="47"/>
      <c r="I13" s="183"/>
      <c r="J13" s="47"/>
      <c r="K13" s="45"/>
      <c r="L13" s="46"/>
      <c r="M13" s="52"/>
    </row>
    <row r="14" spans="1:13" ht="12.75" customHeight="1">
      <c r="A14" s="35"/>
      <c r="B14" s="38" t="s">
        <v>1015</v>
      </c>
      <c r="C14" s="28"/>
      <c r="D14" s="28"/>
      <c r="E14" s="29"/>
      <c r="F14" s="30" t="s">
        <v>1016</v>
      </c>
      <c r="G14" s="36">
        <v>19.26</v>
      </c>
      <c r="H14" s="47"/>
      <c r="I14" s="183">
        <v>22.88</v>
      </c>
      <c r="J14" s="47"/>
      <c r="K14" s="297">
        <f>ROUND(G14*I14,2)</f>
        <v>440.67</v>
      </c>
      <c r="L14" s="46"/>
      <c r="M14" s="52"/>
    </row>
    <row r="15" spans="1:13" ht="12.75" customHeight="1">
      <c r="A15" s="35" t="s">
        <v>463</v>
      </c>
      <c r="B15" s="84" t="s">
        <v>1104</v>
      </c>
      <c r="C15" s="39"/>
      <c r="D15" s="67"/>
      <c r="E15" s="68"/>
      <c r="F15" s="40" t="s">
        <v>963</v>
      </c>
      <c r="G15" s="41">
        <v>0.8</v>
      </c>
      <c r="H15" s="48"/>
      <c r="I15" s="183">
        <v>22.88</v>
      </c>
      <c r="J15" s="94"/>
      <c r="K15" s="297">
        <f>ROUND(G15*I15,2)</f>
        <v>18.3</v>
      </c>
      <c r="L15" s="46"/>
      <c r="M15" s="52">
        <f>SUM(K11:K15)</f>
        <v>821.44</v>
      </c>
    </row>
    <row r="16" spans="1:16" s="101" customFormat="1" ht="12.75" customHeight="1">
      <c r="A16" s="120" t="s">
        <v>464</v>
      </c>
      <c r="B16" s="79" t="s">
        <v>975</v>
      </c>
      <c r="C16" s="39"/>
      <c r="D16" s="39"/>
      <c r="E16" s="98"/>
      <c r="F16" s="40"/>
      <c r="G16" s="36"/>
      <c r="H16" s="47"/>
      <c r="I16" s="183"/>
      <c r="J16" s="88"/>
      <c r="K16" s="45"/>
      <c r="L16" s="89"/>
      <c r="M16" s="52"/>
      <c r="O16" s="102"/>
      <c r="P16" s="102"/>
    </row>
    <row r="17" spans="1:16" s="101" customFormat="1" ht="12.75" customHeight="1">
      <c r="A17" s="109" t="s">
        <v>465</v>
      </c>
      <c r="B17" s="38" t="s">
        <v>1026</v>
      </c>
      <c r="C17" s="39"/>
      <c r="D17" s="39"/>
      <c r="E17" s="98"/>
      <c r="F17" s="40" t="s">
        <v>961</v>
      </c>
      <c r="G17" s="36">
        <v>2.88</v>
      </c>
      <c r="H17" s="47"/>
      <c r="I17" s="183">
        <v>17.04</v>
      </c>
      <c r="J17" s="88"/>
      <c r="K17" s="297">
        <f>ROUND(G17*I17,2)</f>
        <v>49.08</v>
      </c>
      <c r="L17" s="89"/>
      <c r="M17" s="52"/>
      <c r="O17" s="102"/>
      <c r="P17" s="102"/>
    </row>
    <row r="18" spans="1:16" s="101" customFormat="1" ht="12.75" customHeight="1">
      <c r="A18" s="109" t="s">
        <v>466</v>
      </c>
      <c r="B18" s="38" t="s">
        <v>1053</v>
      </c>
      <c r="C18" s="39"/>
      <c r="D18" s="39"/>
      <c r="E18" s="98"/>
      <c r="F18" s="40" t="s">
        <v>961</v>
      </c>
      <c r="G18" s="36">
        <v>2.88</v>
      </c>
      <c r="H18" s="47"/>
      <c r="I18" s="183">
        <v>9.25</v>
      </c>
      <c r="J18" s="88"/>
      <c r="K18" s="297">
        <f>ROUND(G18*I18,2)</f>
        <v>26.64</v>
      </c>
      <c r="L18" s="89"/>
      <c r="M18" s="52"/>
      <c r="O18" s="102"/>
      <c r="P18" s="102"/>
    </row>
    <row r="19" spans="1:16" s="101" customFormat="1" ht="12.75" customHeight="1">
      <c r="A19" s="109" t="s">
        <v>467</v>
      </c>
      <c r="B19" s="38" t="s">
        <v>1056</v>
      </c>
      <c r="C19" s="39"/>
      <c r="D19" s="39"/>
      <c r="E19" s="98"/>
      <c r="F19" s="40" t="s">
        <v>961</v>
      </c>
      <c r="G19" s="36">
        <v>2.88</v>
      </c>
      <c r="H19" s="47"/>
      <c r="I19" s="183">
        <v>24.8</v>
      </c>
      <c r="J19" s="88"/>
      <c r="K19" s="297">
        <f>ROUND(G19*I19,2)</f>
        <v>71.42</v>
      </c>
      <c r="L19" s="89"/>
      <c r="M19" s="52"/>
      <c r="O19" s="102"/>
      <c r="P19" s="102"/>
    </row>
    <row r="20" spans="1:16" s="101" customFormat="1" ht="12.75" customHeight="1">
      <c r="A20" s="109" t="s">
        <v>468</v>
      </c>
      <c r="B20" s="38" t="s">
        <v>1063</v>
      </c>
      <c r="C20" s="39"/>
      <c r="D20" s="39"/>
      <c r="E20" s="98"/>
      <c r="F20" s="40" t="s">
        <v>963</v>
      </c>
      <c r="G20" s="41">
        <v>0.8</v>
      </c>
      <c r="H20" s="48"/>
      <c r="I20" s="183">
        <v>18.4</v>
      </c>
      <c r="J20" s="94"/>
      <c r="K20" s="297">
        <f>ROUND(G20*I20,2)</f>
        <v>14.72</v>
      </c>
      <c r="L20" s="95"/>
      <c r="M20" s="53">
        <f>SUM(K17:K20)</f>
        <v>161.85999999999999</v>
      </c>
      <c r="O20" s="102"/>
      <c r="P20" s="102"/>
    </row>
    <row r="21" spans="1:16" s="101" customFormat="1" ht="12.75" customHeight="1">
      <c r="A21" s="78" t="s">
        <v>469</v>
      </c>
      <c r="B21" s="79" t="s">
        <v>983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2.75" customHeight="1">
      <c r="A22" s="37" t="s">
        <v>470</v>
      </c>
      <c r="B22" s="38" t="s">
        <v>0</v>
      </c>
      <c r="C22" s="39"/>
      <c r="D22" s="39"/>
      <c r="E22" s="98"/>
      <c r="F22" s="40" t="s">
        <v>961</v>
      </c>
      <c r="G22" s="41">
        <v>0.48</v>
      </c>
      <c r="H22" s="48"/>
      <c r="I22" s="183">
        <v>248.31</v>
      </c>
      <c r="J22" s="94"/>
      <c r="K22" s="297">
        <f>ROUND(G22*I22,2)</f>
        <v>119.19</v>
      </c>
      <c r="L22" s="95"/>
      <c r="M22" s="53"/>
      <c r="O22" s="102"/>
      <c r="P22" s="102"/>
    </row>
    <row r="23" spans="1:16" s="101" customFormat="1" ht="12.75" customHeight="1">
      <c r="A23" s="37" t="s">
        <v>471</v>
      </c>
      <c r="B23" s="126" t="s">
        <v>1099</v>
      </c>
      <c r="C23" s="137"/>
      <c r="D23" s="137"/>
      <c r="E23" s="138"/>
      <c r="F23" s="139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2.75" customHeight="1">
      <c r="A24" s="37"/>
      <c r="B24" s="126" t="s">
        <v>1003</v>
      </c>
      <c r="C24" s="137"/>
      <c r="D24" s="137"/>
      <c r="E24" s="138"/>
      <c r="F24" s="139" t="s">
        <v>962</v>
      </c>
      <c r="G24" s="41">
        <v>1</v>
      </c>
      <c r="H24" s="48"/>
      <c r="I24" s="183">
        <v>230.55</v>
      </c>
      <c r="J24" s="94"/>
      <c r="K24" s="297">
        <f>ROUND(G24*I24,2)</f>
        <v>230.55</v>
      </c>
      <c r="L24" s="95"/>
      <c r="M24" s="53">
        <f>SUM(K22:K24)</f>
        <v>349.74</v>
      </c>
      <c r="O24" s="102"/>
      <c r="P24" s="102"/>
    </row>
    <row r="25" spans="1:16" s="101" customFormat="1" ht="12.75" customHeight="1">
      <c r="A25" s="78" t="s">
        <v>472</v>
      </c>
      <c r="B25" s="80" t="s">
        <v>985</v>
      </c>
      <c r="C25" s="28"/>
      <c r="D25" s="28"/>
      <c r="E25" s="29"/>
      <c r="F25" s="40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37" t="s">
        <v>473</v>
      </c>
      <c r="B26" s="38" t="s">
        <v>986</v>
      </c>
      <c r="C26" s="39"/>
      <c r="D26" s="39"/>
      <c r="E26" s="98"/>
      <c r="F26" s="40" t="s">
        <v>961</v>
      </c>
      <c r="G26" s="140">
        <v>0.34</v>
      </c>
      <c r="H26" s="48"/>
      <c r="I26" s="183">
        <v>59.8</v>
      </c>
      <c r="J26" s="94"/>
      <c r="K26" s="297">
        <f>ROUND(G26*I26,2)</f>
        <v>20.33</v>
      </c>
      <c r="L26" s="95"/>
      <c r="M26" s="53">
        <f>K26</f>
        <v>20.33</v>
      </c>
      <c r="O26" s="102"/>
      <c r="P26" s="102"/>
    </row>
    <row r="27" spans="1:16" s="101" customFormat="1" ht="12.75" customHeight="1">
      <c r="A27" s="78" t="s">
        <v>474</v>
      </c>
      <c r="B27" s="79" t="s">
        <v>964</v>
      </c>
      <c r="C27" s="39"/>
      <c r="D27" s="39"/>
      <c r="E27" s="98"/>
      <c r="F27" s="40"/>
      <c r="G27" s="41"/>
      <c r="H27" s="48"/>
      <c r="I27" s="183"/>
      <c r="J27" s="94"/>
      <c r="K27" s="45"/>
      <c r="L27" s="95"/>
      <c r="M27" s="53"/>
      <c r="O27" s="102"/>
      <c r="P27" s="102"/>
    </row>
    <row r="28" spans="1:16" s="101" customFormat="1" ht="12.75" customHeight="1">
      <c r="A28" s="37" t="s">
        <v>475</v>
      </c>
      <c r="B28" s="38" t="s">
        <v>1064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/>
      <c r="B29" s="38" t="s">
        <v>980</v>
      </c>
      <c r="C29" s="39"/>
      <c r="D29" s="39"/>
      <c r="E29" s="98"/>
      <c r="F29" s="40" t="s">
        <v>961</v>
      </c>
      <c r="G29" s="41">
        <v>2.88</v>
      </c>
      <c r="H29" s="48"/>
      <c r="I29" s="185">
        <v>5.62</v>
      </c>
      <c r="J29" s="94"/>
      <c r="K29" s="297">
        <f>ROUND(G29*I29,2)</f>
        <v>16.19</v>
      </c>
      <c r="L29" s="95"/>
      <c r="M29" s="53"/>
      <c r="O29" s="102"/>
      <c r="P29" s="102"/>
    </row>
    <row r="30" spans="1:16" s="101" customFormat="1" ht="12.75" customHeight="1">
      <c r="A30" s="37" t="s">
        <v>476</v>
      </c>
      <c r="B30" s="38" t="s">
        <v>981</v>
      </c>
      <c r="C30" s="39"/>
      <c r="D30" s="39"/>
      <c r="E30" s="98"/>
      <c r="F30" s="40" t="s">
        <v>961</v>
      </c>
      <c r="G30" s="41">
        <v>2.88</v>
      </c>
      <c r="H30" s="48"/>
      <c r="I30" s="183">
        <v>9.34</v>
      </c>
      <c r="J30" s="94"/>
      <c r="K30" s="297">
        <f>ROUND(G30*I30,2)</f>
        <v>26.9</v>
      </c>
      <c r="L30" s="95"/>
      <c r="M30" s="53"/>
      <c r="O30" s="102"/>
      <c r="P30" s="102"/>
    </row>
    <row r="31" spans="1:16" s="101" customFormat="1" ht="12.75" customHeight="1">
      <c r="A31" s="37" t="s">
        <v>477</v>
      </c>
      <c r="B31" s="160" t="s">
        <v>1102</v>
      </c>
      <c r="C31" s="137"/>
      <c r="D31" s="137"/>
      <c r="E31" s="138"/>
      <c r="F31" s="139" t="s">
        <v>961</v>
      </c>
      <c r="G31" s="140">
        <v>3.36</v>
      </c>
      <c r="H31" s="48"/>
      <c r="I31" s="183">
        <v>8.65</v>
      </c>
      <c r="J31" s="94"/>
      <c r="K31" s="297">
        <f>ROUND(G31*I31,2)</f>
        <v>29.06</v>
      </c>
      <c r="L31" s="95"/>
      <c r="M31" s="53">
        <f>SUM(K29:K31)</f>
        <v>72.15</v>
      </c>
      <c r="O31" s="102"/>
      <c r="P31" s="102"/>
    </row>
    <row r="32" spans="1:16" s="101" customFormat="1" ht="12.75" customHeight="1">
      <c r="A32" s="173" t="s">
        <v>478</v>
      </c>
      <c r="B32" s="136" t="s">
        <v>5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85" customFormat="1" ht="12.75" customHeight="1">
      <c r="A33" s="78" t="s">
        <v>479</v>
      </c>
      <c r="B33" s="79" t="s">
        <v>967</v>
      </c>
      <c r="C33" s="39"/>
      <c r="D33" s="39"/>
      <c r="E33" s="98"/>
      <c r="F33" s="40"/>
      <c r="G33" s="41"/>
      <c r="H33" s="48"/>
      <c r="I33" s="45"/>
      <c r="J33" s="94"/>
      <c r="K33" s="87"/>
      <c r="L33" s="91"/>
      <c r="M33" s="53"/>
      <c r="O33" s="86"/>
      <c r="P33" s="86"/>
    </row>
    <row r="34" spans="1:16" s="85" customFormat="1" ht="12.75" customHeight="1">
      <c r="A34" s="37" t="s">
        <v>480</v>
      </c>
      <c r="B34" s="38" t="s">
        <v>1024</v>
      </c>
      <c r="C34" s="39"/>
      <c r="D34" s="39"/>
      <c r="E34" s="98"/>
      <c r="F34" s="40" t="s">
        <v>961</v>
      </c>
      <c r="G34" s="41">
        <v>16.66</v>
      </c>
      <c r="H34" s="48"/>
      <c r="I34" s="103">
        <v>6.21</v>
      </c>
      <c r="J34" s="94"/>
      <c r="K34" s="297">
        <f>ROUND(G34*I34,2)</f>
        <v>103.46</v>
      </c>
      <c r="L34" s="91"/>
      <c r="M34" s="53"/>
      <c r="O34" s="86"/>
      <c r="P34" s="86"/>
    </row>
    <row r="35" spans="1:16" s="85" customFormat="1" ht="12.75" customHeight="1">
      <c r="A35" s="37" t="s">
        <v>481</v>
      </c>
      <c r="B35" s="27" t="s">
        <v>1004</v>
      </c>
      <c r="C35" s="39"/>
      <c r="D35" s="39"/>
      <c r="E35" s="98"/>
      <c r="F35" s="40" t="s">
        <v>961</v>
      </c>
      <c r="G35" s="41">
        <v>52.45</v>
      </c>
      <c r="H35" s="48"/>
      <c r="I35" s="103">
        <v>11.18</v>
      </c>
      <c r="J35" s="94"/>
      <c r="K35" s="297">
        <f>ROUND(G35*I35,2)</f>
        <v>586.39</v>
      </c>
      <c r="L35" s="91"/>
      <c r="M35" s="53"/>
      <c r="O35" s="86"/>
      <c r="P35" s="86"/>
    </row>
    <row r="36" spans="1:16" s="85" customFormat="1" ht="12.75" customHeight="1">
      <c r="A36" s="37" t="s">
        <v>482</v>
      </c>
      <c r="B36" s="38" t="s">
        <v>1017</v>
      </c>
      <c r="C36" s="39"/>
      <c r="D36" s="39"/>
      <c r="E36" s="98"/>
      <c r="F36" s="40" t="s">
        <v>1018</v>
      </c>
      <c r="G36" s="41">
        <v>7.87</v>
      </c>
      <c r="H36" s="48"/>
      <c r="I36" s="45">
        <v>14.33</v>
      </c>
      <c r="J36" s="94"/>
      <c r="K36" s="297">
        <f>ROUND(G36*I36,2)</f>
        <v>112.78</v>
      </c>
      <c r="L36" s="91"/>
      <c r="M36" s="53"/>
      <c r="O36" s="86"/>
      <c r="P36" s="86"/>
    </row>
    <row r="37" spans="1:16" s="85" customFormat="1" ht="12.75" customHeight="1">
      <c r="A37" s="37" t="s">
        <v>483</v>
      </c>
      <c r="B37" s="38" t="s">
        <v>1005</v>
      </c>
      <c r="C37" s="39"/>
      <c r="D37" s="39"/>
      <c r="E37" s="98"/>
      <c r="F37" s="40" t="s">
        <v>961</v>
      </c>
      <c r="G37" s="41">
        <v>2.67</v>
      </c>
      <c r="H37" s="48"/>
      <c r="I37" s="296">
        <v>7.47</v>
      </c>
      <c r="J37" s="94"/>
      <c r="K37" s="297">
        <f>ROUND(G37*I37,2)</f>
        <v>19.94</v>
      </c>
      <c r="L37" s="91"/>
      <c r="M37" s="53">
        <f>SUM(K34:K37)</f>
        <v>822.57</v>
      </c>
      <c r="O37" s="86"/>
      <c r="P37" s="86"/>
    </row>
    <row r="38" spans="1:16" s="85" customFormat="1" ht="12.75" customHeight="1">
      <c r="A38" s="177" t="s">
        <v>484</v>
      </c>
      <c r="B38" s="79" t="s">
        <v>1006</v>
      </c>
      <c r="C38" s="137"/>
      <c r="D38" s="137"/>
      <c r="E38" s="138"/>
      <c r="F38" s="139"/>
      <c r="G38" s="41"/>
      <c r="H38" s="48"/>
      <c r="I38" s="183"/>
      <c r="J38" s="94"/>
      <c r="K38" s="103"/>
      <c r="L38" s="91"/>
      <c r="M38" s="53"/>
      <c r="O38" s="86"/>
      <c r="P38" s="86"/>
    </row>
    <row r="39" spans="1:16" s="85" customFormat="1" ht="12.75" customHeight="1">
      <c r="A39" s="37" t="s">
        <v>485</v>
      </c>
      <c r="B39" s="27" t="s">
        <v>1034</v>
      </c>
      <c r="C39" s="39"/>
      <c r="D39" s="39"/>
      <c r="E39" s="98"/>
      <c r="F39" s="40" t="s">
        <v>963</v>
      </c>
      <c r="G39" s="41">
        <v>12</v>
      </c>
      <c r="H39" s="48"/>
      <c r="I39" s="183">
        <v>3.58</v>
      </c>
      <c r="J39" s="94"/>
      <c r="K39" s="297">
        <f>ROUND(G39*I39,2)</f>
        <v>42.96</v>
      </c>
      <c r="L39" s="95"/>
      <c r="M39" s="53"/>
      <c r="O39" s="86"/>
      <c r="P39" s="86"/>
    </row>
    <row r="40" spans="1:16" s="85" customFormat="1" ht="12.75" customHeight="1" thickBot="1">
      <c r="A40" s="176" t="s">
        <v>486</v>
      </c>
      <c r="B40" s="27" t="s">
        <v>1051</v>
      </c>
      <c r="C40" s="39"/>
      <c r="D40" s="39"/>
      <c r="E40" s="98"/>
      <c r="F40" s="40" t="s">
        <v>963</v>
      </c>
      <c r="G40" s="41">
        <v>18</v>
      </c>
      <c r="H40" s="48"/>
      <c r="I40" s="183">
        <v>11.81</v>
      </c>
      <c r="J40" s="94"/>
      <c r="K40" s="297">
        <f>ROUND(G40*I40,2)</f>
        <v>212.58</v>
      </c>
      <c r="L40" s="95"/>
      <c r="M40" s="53"/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965</v>
      </c>
      <c r="D41" s="70"/>
      <c r="E41" s="72"/>
      <c r="F41" s="70" t="s">
        <v>952</v>
      </c>
      <c r="G41" s="72"/>
      <c r="H41" s="70" t="s">
        <v>959</v>
      </c>
      <c r="I41" s="72"/>
      <c r="J41" s="70"/>
      <c r="K41" s="104">
        <f>SUM(K5:K40)</f>
        <v>142600.8899999998</v>
      </c>
      <c r="L41" s="97"/>
      <c r="M41" s="345">
        <f>SUM(M5:M40)</f>
        <v>142345.34999999986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960</v>
      </c>
      <c r="I42" s="57"/>
      <c r="J42" s="23"/>
      <c r="K42" s="73"/>
      <c r="L42" s="23"/>
      <c r="M42" s="346"/>
    </row>
    <row r="43" spans="3:13" ht="15" customHeight="1" thickTop="1">
      <c r="C43" s="55"/>
      <c r="M43" s="7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I19" sqref="I19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Plan16!K41</f>
        <v>142600.8899999998</v>
      </c>
      <c r="L5" s="66"/>
      <c r="M5" s="339">
        <f>Plan16!M41</f>
        <v>142345.34999999986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" customHeight="1" thickTop="1">
      <c r="A9" s="35" t="s">
        <v>487</v>
      </c>
      <c r="B9" s="27" t="s">
        <v>1007</v>
      </c>
      <c r="C9" s="143"/>
      <c r="D9" s="143"/>
      <c r="E9" s="144"/>
      <c r="F9" s="357" t="s">
        <v>962</v>
      </c>
      <c r="G9" s="146">
        <v>1</v>
      </c>
      <c r="H9" s="111"/>
      <c r="I9" s="183">
        <v>48.76</v>
      </c>
      <c r="J9" s="110"/>
      <c r="K9" s="297">
        <f>ROUND(G9*I9,2)</f>
        <v>48.76</v>
      </c>
      <c r="L9" s="111"/>
      <c r="M9" s="349"/>
    </row>
    <row r="10" spans="1:13" ht="15" customHeight="1">
      <c r="A10" s="35" t="s">
        <v>488</v>
      </c>
      <c r="B10" s="27" t="s">
        <v>13</v>
      </c>
      <c r="C10" s="152"/>
      <c r="D10" s="152"/>
      <c r="E10" s="153"/>
      <c r="F10" s="356" t="s">
        <v>962</v>
      </c>
      <c r="G10" s="162">
        <v>1</v>
      </c>
      <c r="H10" s="306"/>
      <c r="I10" s="46">
        <v>92.5</v>
      </c>
      <c r="J10" s="13"/>
      <c r="K10" s="297">
        <f>ROUND(G10*I10,2)</f>
        <v>92.5</v>
      </c>
      <c r="L10" s="14"/>
      <c r="M10" s="342"/>
    </row>
    <row r="11" spans="1:13" ht="15" customHeight="1">
      <c r="A11" s="35" t="s">
        <v>490</v>
      </c>
      <c r="B11" s="38" t="s">
        <v>489</v>
      </c>
      <c r="C11" s="28"/>
      <c r="D11" s="28"/>
      <c r="E11" s="29"/>
      <c r="F11" s="30" t="s">
        <v>962</v>
      </c>
      <c r="G11" s="36">
        <v>4</v>
      </c>
      <c r="H11" s="113"/>
      <c r="I11" s="183">
        <v>202.28</v>
      </c>
      <c r="J11" s="105"/>
      <c r="K11" s="297">
        <f aca="true" t="shared" si="0" ref="K11:K22">ROUND(G11*I11,2)</f>
        <v>809.12</v>
      </c>
      <c r="L11" s="113"/>
      <c r="M11" s="344"/>
    </row>
    <row r="12" spans="1:13" ht="15" customHeight="1">
      <c r="A12" s="35" t="s">
        <v>491</v>
      </c>
      <c r="B12" s="27" t="s">
        <v>1008</v>
      </c>
      <c r="C12" s="28"/>
      <c r="D12" s="28"/>
      <c r="E12" s="29"/>
      <c r="F12" s="40" t="s">
        <v>962</v>
      </c>
      <c r="G12" s="36">
        <v>4</v>
      </c>
      <c r="H12" s="113"/>
      <c r="I12" s="183">
        <v>150.25</v>
      </c>
      <c r="J12" s="105"/>
      <c r="K12" s="297">
        <f t="shared" si="0"/>
        <v>601</v>
      </c>
      <c r="L12" s="113"/>
      <c r="M12" s="344"/>
    </row>
    <row r="13" spans="1:13" ht="15" customHeight="1">
      <c r="A13" s="35" t="s">
        <v>492</v>
      </c>
      <c r="B13" s="38" t="s">
        <v>7</v>
      </c>
      <c r="C13" s="28"/>
      <c r="D13" s="28"/>
      <c r="E13" s="29"/>
      <c r="F13" s="30" t="s">
        <v>962</v>
      </c>
      <c r="G13" s="36">
        <v>1</v>
      </c>
      <c r="H13" s="47"/>
      <c r="I13" s="183">
        <v>729.25</v>
      </c>
      <c r="J13" s="105"/>
      <c r="K13" s="297">
        <f t="shared" si="0"/>
        <v>729.25</v>
      </c>
      <c r="L13" s="113"/>
      <c r="M13" s="344"/>
    </row>
    <row r="14" spans="1:13" ht="15" customHeight="1">
      <c r="A14" s="35" t="s">
        <v>493</v>
      </c>
      <c r="B14" s="27" t="s">
        <v>1009</v>
      </c>
      <c r="C14" s="28"/>
      <c r="D14" s="28"/>
      <c r="E14" s="29"/>
      <c r="F14" s="40" t="s">
        <v>962</v>
      </c>
      <c r="G14" s="36">
        <v>4</v>
      </c>
      <c r="H14" s="47"/>
      <c r="I14" s="183">
        <v>21.07</v>
      </c>
      <c r="J14" s="47"/>
      <c r="K14" s="297">
        <f t="shared" si="0"/>
        <v>84.28</v>
      </c>
      <c r="L14" s="46"/>
      <c r="M14" s="52"/>
    </row>
    <row r="15" spans="1:16" s="101" customFormat="1" ht="15" customHeight="1">
      <c r="A15" s="35" t="s">
        <v>494</v>
      </c>
      <c r="B15" s="38" t="s">
        <v>1010</v>
      </c>
      <c r="C15" s="39"/>
      <c r="D15" s="39"/>
      <c r="E15" s="98"/>
      <c r="F15" s="40" t="s">
        <v>962</v>
      </c>
      <c r="G15" s="36">
        <v>4</v>
      </c>
      <c r="H15" s="47"/>
      <c r="I15" s="183">
        <v>20.9</v>
      </c>
      <c r="J15" s="88"/>
      <c r="K15" s="297">
        <f t="shared" si="0"/>
        <v>83.6</v>
      </c>
      <c r="L15" s="89"/>
      <c r="M15" s="52"/>
      <c r="O15" s="102"/>
      <c r="P15" s="102"/>
    </row>
    <row r="16" spans="1:16" s="101" customFormat="1" ht="15" customHeight="1">
      <c r="A16" s="35" t="s">
        <v>495</v>
      </c>
      <c r="B16" s="38" t="s">
        <v>1011</v>
      </c>
      <c r="C16" s="39"/>
      <c r="D16" s="39"/>
      <c r="E16" s="98"/>
      <c r="F16" s="40" t="s">
        <v>962</v>
      </c>
      <c r="G16" s="118">
        <v>4</v>
      </c>
      <c r="H16" s="47"/>
      <c r="I16" s="183">
        <v>22.8</v>
      </c>
      <c r="J16" s="88"/>
      <c r="K16" s="297">
        <f t="shared" si="0"/>
        <v>91.2</v>
      </c>
      <c r="L16" s="89"/>
      <c r="M16" s="52"/>
      <c r="O16" s="102"/>
      <c r="P16" s="102"/>
    </row>
    <row r="17" spans="1:16" s="101" customFormat="1" ht="15" customHeight="1">
      <c r="A17" s="35" t="s">
        <v>496</v>
      </c>
      <c r="B17" s="38" t="s">
        <v>1012</v>
      </c>
      <c r="C17" s="39"/>
      <c r="D17" s="39"/>
      <c r="E17" s="98"/>
      <c r="F17" s="40" t="s">
        <v>962</v>
      </c>
      <c r="G17" s="140">
        <v>4</v>
      </c>
      <c r="H17" s="48"/>
      <c r="I17" s="183">
        <v>111.25</v>
      </c>
      <c r="J17" s="94"/>
      <c r="K17" s="297">
        <f t="shared" si="0"/>
        <v>445</v>
      </c>
      <c r="L17" s="95"/>
      <c r="M17" s="53"/>
      <c r="O17" s="102"/>
      <c r="P17" s="102"/>
    </row>
    <row r="18" spans="1:16" s="101" customFormat="1" ht="15" customHeight="1">
      <c r="A18" s="35" t="s">
        <v>497</v>
      </c>
      <c r="B18" s="84" t="s">
        <v>1035</v>
      </c>
      <c r="C18" s="39"/>
      <c r="D18" s="39"/>
      <c r="E18" s="98"/>
      <c r="F18" s="40" t="s">
        <v>963</v>
      </c>
      <c r="G18" s="41">
        <v>6</v>
      </c>
      <c r="H18" s="48"/>
      <c r="I18" s="183">
        <v>6.11</v>
      </c>
      <c r="J18" s="94"/>
      <c r="K18" s="297">
        <f t="shared" si="0"/>
        <v>36.66</v>
      </c>
      <c r="L18" s="95"/>
      <c r="M18" s="53"/>
      <c r="O18" s="102"/>
      <c r="P18" s="102"/>
    </row>
    <row r="19" spans="1:16" s="101" customFormat="1" ht="15" customHeight="1">
      <c r="A19" s="35" t="s">
        <v>498</v>
      </c>
      <c r="B19" s="84" t="s">
        <v>1060</v>
      </c>
      <c r="C19" s="39"/>
      <c r="D19" s="39"/>
      <c r="E19" s="98"/>
      <c r="F19" s="40" t="s">
        <v>963</v>
      </c>
      <c r="G19" s="41">
        <v>9</v>
      </c>
      <c r="H19" s="48"/>
      <c r="I19" s="183">
        <v>9.65</v>
      </c>
      <c r="J19" s="94"/>
      <c r="K19" s="297">
        <f t="shared" si="0"/>
        <v>86.85</v>
      </c>
      <c r="L19" s="95"/>
      <c r="M19" s="53"/>
      <c r="O19" s="102"/>
      <c r="P19" s="102"/>
    </row>
    <row r="20" spans="1:16" s="101" customFormat="1" ht="15" customHeight="1">
      <c r="A20" s="35" t="s">
        <v>499</v>
      </c>
      <c r="B20" s="84" t="s">
        <v>9</v>
      </c>
      <c r="C20" s="39"/>
      <c r="D20" s="39"/>
      <c r="E20" s="98"/>
      <c r="F20" s="40" t="s">
        <v>963</v>
      </c>
      <c r="G20" s="41">
        <v>6</v>
      </c>
      <c r="H20" s="48"/>
      <c r="I20" s="183">
        <v>11.25</v>
      </c>
      <c r="J20" s="94"/>
      <c r="K20" s="297">
        <f t="shared" si="0"/>
        <v>67.5</v>
      </c>
      <c r="L20" s="95"/>
      <c r="M20" s="53"/>
      <c r="O20" s="102"/>
      <c r="P20" s="102"/>
    </row>
    <row r="21" spans="1:16" s="101" customFormat="1" ht="15" customHeight="1">
      <c r="A21" s="35" t="s">
        <v>500</v>
      </c>
      <c r="B21" s="38" t="s">
        <v>1052</v>
      </c>
      <c r="C21" s="39"/>
      <c r="D21" s="39"/>
      <c r="E21" s="98"/>
      <c r="F21" s="40" t="s">
        <v>963</v>
      </c>
      <c r="G21" s="41">
        <v>18</v>
      </c>
      <c r="H21" s="48"/>
      <c r="I21" s="183">
        <v>13.53</v>
      </c>
      <c r="J21" s="94"/>
      <c r="K21" s="297">
        <f t="shared" si="0"/>
        <v>243.54</v>
      </c>
      <c r="L21" s="95"/>
      <c r="M21" s="53"/>
      <c r="O21" s="102"/>
      <c r="P21" s="102"/>
    </row>
    <row r="22" spans="1:16" s="101" customFormat="1" ht="15" customHeight="1">
      <c r="A22" s="35" t="s">
        <v>919</v>
      </c>
      <c r="B22" s="38" t="s">
        <v>1013</v>
      </c>
      <c r="C22" s="39"/>
      <c r="D22" s="39"/>
      <c r="E22" s="98"/>
      <c r="F22" s="40" t="s">
        <v>962</v>
      </c>
      <c r="G22" s="41">
        <v>1</v>
      </c>
      <c r="H22" s="48"/>
      <c r="I22" s="183">
        <v>26.18</v>
      </c>
      <c r="J22" s="94"/>
      <c r="K22" s="297">
        <f t="shared" si="0"/>
        <v>26.18</v>
      </c>
      <c r="L22" s="95"/>
      <c r="M22" s="53">
        <f>SUM(Plan16!K39:K40)+SUM(Plan17!K9:K22)</f>
        <v>3700.9799999999996</v>
      </c>
      <c r="O22" s="102"/>
      <c r="P22" s="102"/>
    </row>
    <row r="23" spans="1:16" s="101" customFormat="1" ht="15" customHeight="1">
      <c r="A23" s="78" t="s">
        <v>501</v>
      </c>
      <c r="B23" s="79" t="s">
        <v>999</v>
      </c>
      <c r="C23" s="28"/>
      <c r="D23" s="28"/>
      <c r="E23" s="29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5" customHeight="1">
      <c r="A24" s="37" t="s">
        <v>502</v>
      </c>
      <c r="B24" s="38" t="s">
        <v>1029</v>
      </c>
      <c r="C24" s="39"/>
      <c r="D24" s="39"/>
      <c r="E24" s="98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5" customHeight="1">
      <c r="A25" s="37"/>
      <c r="B25" s="38" t="s">
        <v>1028</v>
      </c>
      <c r="C25" s="39"/>
      <c r="D25" s="39"/>
      <c r="E25" s="98"/>
      <c r="F25" s="40" t="s">
        <v>962</v>
      </c>
      <c r="G25" s="41">
        <v>3</v>
      </c>
      <c r="H25" s="48"/>
      <c r="I25" s="183">
        <v>112.64</v>
      </c>
      <c r="J25" s="94"/>
      <c r="K25" s="297">
        <f>ROUND(G25*I25,2)</f>
        <v>337.92</v>
      </c>
      <c r="L25" s="95"/>
      <c r="M25" s="53"/>
      <c r="O25" s="102"/>
      <c r="P25" s="102"/>
    </row>
    <row r="26" spans="1:16" s="101" customFormat="1" ht="15" customHeight="1">
      <c r="A26" s="37" t="s">
        <v>503</v>
      </c>
      <c r="B26" s="38" t="s">
        <v>1050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5" customHeight="1">
      <c r="A27" s="37"/>
      <c r="B27" s="38" t="s">
        <v>1049</v>
      </c>
      <c r="C27" s="39"/>
      <c r="D27" s="39"/>
      <c r="E27" s="98"/>
      <c r="F27" s="40" t="s">
        <v>962</v>
      </c>
      <c r="G27" s="41">
        <v>1</v>
      </c>
      <c r="H27" s="48"/>
      <c r="I27" s="183">
        <v>42.58</v>
      </c>
      <c r="J27" s="94"/>
      <c r="K27" s="297">
        <f>ROUND(G27*I27,2)</f>
        <v>42.58</v>
      </c>
      <c r="L27" s="95"/>
      <c r="M27" s="53">
        <f>SUM(K25:K27)</f>
        <v>380.5</v>
      </c>
      <c r="O27" s="102"/>
      <c r="P27" s="102"/>
    </row>
    <row r="28" spans="1:16" s="85" customFormat="1" ht="15" customHeight="1">
      <c r="A28" s="141" t="s">
        <v>504</v>
      </c>
      <c r="B28" s="79" t="s">
        <v>988</v>
      </c>
      <c r="C28" s="39"/>
      <c r="D28" s="39"/>
      <c r="E28" s="98"/>
      <c r="F28" s="40"/>
      <c r="G28" s="41"/>
      <c r="H28" s="48"/>
      <c r="I28" s="183"/>
      <c r="J28" s="94"/>
      <c r="K28" s="87"/>
      <c r="L28" s="91"/>
      <c r="M28" s="53"/>
      <c r="O28" s="86"/>
      <c r="P28" s="86"/>
    </row>
    <row r="29" spans="1:16" s="85" customFormat="1" ht="15" customHeight="1">
      <c r="A29" s="37" t="s">
        <v>505</v>
      </c>
      <c r="B29" s="38" t="s">
        <v>1019</v>
      </c>
      <c r="C29" s="39"/>
      <c r="D29" s="39"/>
      <c r="E29" s="98"/>
      <c r="F29" s="40" t="s">
        <v>961</v>
      </c>
      <c r="G29" s="41">
        <v>13.14</v>
      </c>
      <c r="H29" s="48"/>
      <c r="I29" s="183">
        <v>122.5</v>
      </c>
      <c r="J29" s="94"/>
      <c r="K29" s="297">
        <f>ROUND(G29*I29,2)</f>
        <v>1609.65</v>
      </c>
      <c r="L29" s="91"/>
      <c r="M29" s="53">
        <f>K29</f>
        <v>1609.65</v>
      </c>
      <c r="O29" s="86"/>
      <c r="P29" s="86"/>
    </row>
    <row r="30" spans="1:16" s="85" customFormat="1" ht="15" customHeight="1">
      <c r="A30" s="78" t="s">
        <v>506</v>
      </c>
      <c r="B30" s="77" t="s">
        <v>972</v>
      </c>
      <c r="C30" s="39"/>
      <c r="D30" s="39"/>
      <c r="E30" s="98"/>
      <c r="F30" s="40"/>
      <c r="G30" s="41"/>
      <c r="H30" s="48"/>
      <c r="I30" s="183"/>
      <c r="J30" s="94"/>
      <c r="K30" s="45"/>
      <c r="L30" s="91"/>
      <c r="M30" s="53"/>
      <c r="O30" s="86"/>
      <c r="P30" s="86"/>
    </row>
    <row r="31" spans="1:16" s="85" customFormat="1" ht="15" customHeight="1">
      <c r="A31" s="37" t="s">
        <v>507</v>
      </c>
      <c r="B31" s="38" t="s">
        <v>973</v>
      </c>
      <c r="C31" s="39"/>
      <c r="D31" s="39"/>
      <c r="E31" s="98"/>
      <c r="F31" s="40"/>
      <c r="G31" s="41"/>
      <c r="H31" s="48"/>
      <c r="I31" s="185"/>
      <c r="J31" s="94"/>
      <c r="K31" s="45"/>
      <c r="L31" s="91"/>
      <c r="M31" s="53"/>
      <c r="O31" s="86"/>
      <c r="P31" s="86"/>
    </row>
    <row r="32" spans="1:16" s="85" customFormat="1" ht="15" customHeight="1">
      <c r="A32" s="37"/>
      <c r="B32" s="38" t="s">
        <v>974</v>
      </c>
      <c r="C32" s="39"/>
      <c r="D32" s="39"/>
      <c r="E32" s="98"/>
      <c r="F32" s="40" t="s">
        <v>961</v>
      </c>
      <c r="G32" s="41">
        <v>52.45</v>
      </c>
      <c r="H32" s="48"/>
      <c r="I32" s="183">
        <v>2.39</v>
      </c>
      <c r="J32" s="94"/>
      <c r="K32" s="297">
        <f>ROUND(G32*I32,2)</f>
        <v>125.36</v>
      </c>
      <c r="L32" s="91"/>
      <c r="M32" s="53"/>
      <c r="O32" s="86"/>
      <c r="P32" s="86"/>
    </row>
    <row r="33" spans="1:16" s="85" customFormat="1" ht="15" customHeight="1">
      <c r="A33" s="37" t="s">
        <v>508</v>
      </c>
      <c r="B33" s="84" t="s">
        <v>976</v>
      </c>
      <c r="C33" s="39"/>
      <c r="D33" s="39"/>
      <c r="E33" s="98"/>
      <c r="F33" s="40" t="s">
        <v>961</v>
      </c>
      <c r="G33" s="41">
        <v>52.45</v>
      </c>
      <c r="H33" s="48"/>
      <c r="I33" s="183">
        <v>16.43</v>
      </c>
      <c r="J33" s="94"/>
      <c r="K33" s="297">
        <f>ROUND(G33*I33,2)</f>
        <v>861.75</v>
      </c>
      <c r="L33" s="91"/>
      <c r="M33" s="53"/>
      <c r="O33" s="86"/>
      <c r="P33" s="86"/>
    </row>
    <row r="34" spans="1:16" s="85" customFormat="1" ht="15" customHeight="1">
      <c r="A34" s="37" t="s">
        <v>509</v>
      </c>
      <c r="B34" s="27" t="s">
        <v>1014</v>
      </c>
      <c r="C34" s="39"/>
      <c r="D34" s="39"/>
      <c r="E34" s="98"/>
      <c r="F34" s="40"/>
      <c r="G34" s="41"/>
      <c r="H34" s="48"/>
      <c r="I34" s="183"/>
      <c r="J34" s="94"/>
      <c r="K34" s="87"/>
      <c r="L34" s="95"/>
      <c r="M34" s="53"/>
      <c r="O34" s="86"/>
      <c r="P34" s="86"/>
    </row>
    <row r="35" spans="1:16" s="85" customFormat="1" ht="15" customHeight="1">
      <c r="A35" s="37"/>
      <c r="B35" s="27" t="s">
        <v>1015</v>
      </c>
      <c r="C35" s="39"/>
      <c r="D35" s="39"/>
      <c r="E35" s="98"/>
      <c r="F35" s="40" t="s">
        <v>1016</v>
      </c>
      <c r="G35" s="41">
        <v>52.45</v>
      </c>
      <c r="H35" s="48"/>
      <c r="I35" s="45">
        <v>22.88</v>
      </c>
      <c r="J35" s="94"/>
      <c r="K35" s="297">
        <f>ROUND(G35*I35,2)</f>
        <v>1200.06</v>
      </c>
      <c r="L35" s="95"/>
      <c r="M35" s="53"/>
      <c r="O35" s="86"/>
      <c r="P35" s="86"/>
    </row>
    <row r="36" spans="1:16" s="85" customFormat="1" ht="15" customHeight="1" thickBot="1">
      <c r="A36" s="37" t="s">
        <v>510</v>
      </c>
      <c r="B36" s="84" t="s">
        <v>1104</v>
      </c>
      <c r="C36" s="39"/>
      <c r="D36" s="67"/>
      <c r="E36" s="68"/>
      <c r="F36" s="40" t="s">
        <v>963</v>
      </c>
      <c r="G36" s="41">
        <v>2</v>
      </c>
      <c r="H36" s="48"/>
      <c r="I36" s="183">
        <v>22.88</v>
      </c>
      <c r="J36" s="94"/>
      <c r="K36" s="297">
        <f>ROUND(G36*I36,2)</f>
        <v>45.76</v>
      </c>
      <c r="L36" s="95"/>
      <c r="M36" s="53">
        <f>SUM(K32:K36)</f>
        <v>2232.9300000000003</v>
      </c>
      <c r="O36" s="86"/>
      <c r="P36" s="86"/>
    </row>
    <row r="37" spans="1:13" ht="19.5" customHeight="1" thickTop="1">
      <c r="A37" s="69" t="str">
        <f>Plan1!A52</f>
        <v>DATA:   03/03/2005   </v>
      </c>
      <c r="B37" s="70"/>
      <c r="C37" s="71" t="s">
        <v>965</v>
      </c>
      <c r="D37" s="70"/>
      <c r="E37" s="72"/>
      <c r="F37" s="70" t="s">
        <v>952</v>
      </c>
      <c r="G37" s="72"/>
      <c r="H37" s="70" t="s">
        <v>959</v>
      </c>
      <c r="I37" s="72"/>
      <c r="J37" s="70"/>
      <c r="K37" s="104">
        <f>SUM(K5:K36)</f>
        <v>150269.40999999983</v>
      </c>
      <c r="L37" s="97"/>
      <c r="M37" s="345">
        <f>SUM(M5:M36)</f>
        <v>150269.40999999986</v>
      </c>
    </row>
    <row r="38" spans="1:13" ht="19.5" customHeight="1" thickBot="1">
      <c r="A38" s="24"/>
      <c r="B38" s="25"/>
      <c r="C38" s="56"/>
      <c r="D38" s="23"/>
      <c r="E38" s="57"/>
      <c r="F38" s="23"/>
      <c r="G38" s="57"/>
      <c r="H38" s="23" t="s">
        <v>960</v>
      </c>
      <c r="I38" s="57"/>
      <c r="J38" s="23"/>
      <c r="K38" s="73"/>
      <c r="L38" s="23"/>
      <c r="M38" s="346"/>
    </row>
    <row r="39" spans="3:13" ht="15" customHeight="1" thickTop="1">
      <c r="C39" s="55"/>
      <c r="M39" s="75"/>
    </row>
    <row r="40" spans="2:7" ht="15" customHeight="1">
      <c r="B40" s="174"/>
      <c r="C40" s="164"/>
      <c r="D40" s="164"/>
      <c r="E40" s="164"/>
      <c r="F40" s="166"/>
      <c r="G40" s="172"/>
    </row>
    <row r="41" spans="2:7" ht="15" customHeight="1">
      <c r="B41" s="164"/>
      <c r="C41" s="164"/>
      <c r="D41" s="164"/>
      <c r="E41" s="164"/>
      <c r="F41" s="166"/>
      <c r="G41" s="172"/>
    </row>
    <row r="42" spans="2:7" ht="15" customHeight="1">
      <c r="B42" s="164"/>
      <c r="C42" s="164"/>
      <c r="D42" s="164"/>
      <c r="E42" s="164"/>
      <c r="F42" s="166"/>
      <c r="G42" s="172"/>
    </row>
    <row r="43" spans="2:7" ht="15" customHeight="1">
      <c r="B43" s="16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Plan17!K37</f>
        <v>150269.40999999983</v>
      </c>
      <c r="L5" s="66"/>
      <c r="M5" s="339">
        <f>Plan17!M37</f>
        <v>150269.40999999986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0" t="s">
        <v>511</v>
      </c>
      <c r="B9" s="77" t="s">
        <v>975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109" t="s">
        <v>512</v>
      </c>
      <c r="B10" s="27" t="s">
        <v>1026</v>
      </c>
      <c r="C10" s="152"/>
      <c r="D10" s="152"/>
      <c r="E10" s="153"/>
      <c r="F10" s="154" t="s">
        <v>961</v>
      </c>
      <c r="G10" s="36">
        <v>16.66</v>
      </c>
      <c r="H10" s="14"/>
      <c r="I10" s="183">
        <v>17.04</v>
      </c>
      <c r="J10" s="13"/>
      <c r="K10" s="297">
        <f>ROUND(G10*I10,2)</f>
        <v>283.89</v>
      </c>
      <c r="L10" s="14"/>
      <c r="M10" s="342"/>
    </row>
    <row r="11" spans="1:13" ht="13.5" customHeight="1">
      <c r="A11" s="109" t="s">
        <v>513</v>
      </c>
      <c r="B11" s="27" t="s">
        <v>1053</v>
      </c>
      <c r="C11" s="152"/>
      <c r="D11" s="152"/>
      <c r="E11" s="153"/>
      <c r="F11" s="154" t="s">
        <v>961</v>
      </c>
      <c r="G11" s="36">
        <v>16.66</v>
      </c>
      <c r="H11" s="14"/>
      <c r="I11" s="183">
        <v>9.25</v>
      </c>
      <c r="J11" s="13"/>
      <c r="K11" s="297">
        <f>ROUND(G11*I11,2)</f>
        <v>154.11</v>
      </c>
      <c r="L11" s="14"/>
      <c r="M11" s="342"/>
    </row>
    <row r="12" spans="1:13" ht="13.5" customHeight="1">
      <c r="A12" s="109" t="s">
        <v>514</v>
      </c>
      <c r="B12" s="27" t="s">
        <v>1056</v>
      </c>
      <c r="C12" s="28"/>
      <c r="D12" s="28"/>
      <c r="E12" s="29"/>
      <c r="F12" s="30" t="s">
        <v>961</v>
      </c>
      <c r="G12" s="36">
        <v>16.66</v>
      </c>
      <c r="H12" s="113"/>
      <c r="I12" s="183">
        <v>24.8</v>
      </c>
      <c r="J12" s="105"/>
      <c r="K12" s="297">
        <f>ROUND(G12*I12,2)</f>
        <v>413.17</v>
      </c>
      <c r="L12" s="113"/>
      <c r="M12" s="344"/>
    </row>
    <row r="13" spans="1:13" ht="13.5" customHeight="1">
      <c r="A13" s="109" t="s">
        <v>515</v>
      </c>
      <c r="B13" s="27" t="s">
        <v>1063</v>
      </c>
      <c r="C13" s="28"/>
      <c r="D13" s="28"/>
      <c r="E13" s="29"/>
      <c r="F13" s="40" t="s">
        <v>963</v>
      </c>
      <c r="G13" s="36">
        <v>0.8</v>
      </c>
      <c r="H13" s="113"/>
      <c r="I13" s="183">
        <v>18.4</v>
      </c>
      <c r="J13" s="105"/>
      <c r="K13" s="297">
        <f>ROUND(G13*I13,2)</f>
        <v>14.72</v>
      </c>
      <c r="L13" s="113"/>
      <c r="M13" s="344">
        <f>SUM(K10:K13)</f>
        <v>865.8900000000001</v>
      </c>
    </row>
    <row r="14" spans="1:13" ht="13.5" customHeight="1">
      <c r="A14" s="76" t="s">
        <v>516</v>
      </c>
      <c r="B14" s="77" t="s">
        <v>983</v>
      </c>
      <c r="C14" s="28"/>
      <c r="D14" s="28"/>
      <c r="E14" s="29"/>
      <c r="F14" s="40"/>
      <c r="G14" s="36"/>
      <c r="H14" s="113"/>
      <c r="I14" s="183"/>
      <c r="J14" s="105"/>
      <c r="K14" s="106"/>
      <c r="L14" s="113"/>
      <c r="M14" s="344"/>
    </row>
    <row r="15" spans="1:13" ht="13.5" customHeight="1">
      <c r="A15" s="35" t="s">
        <v>517</v>
      </c>
      <c r="B15" s="27" t="s">
        <v>1118</v>
      </c>
      <c r="C15" s="28"/>
      <c r="D15" s="28"/>
      <c r="E15" s="29"/>
      <c r="F15" s="40" t="s">
        <v>961</v>
      </c>
      <c r="G15" s="36">
        <v>1.2</v>
      </c>
      <c r="H15" s="47"/>
      <c r="I15" s="183">
        <v>248.31</v>
      </c>
      <c r="J15" s="47"/>
      <c r="K15" s="297">
        <f>ROUND(G15*I15,2)</f>
        <v>297.97</v>
      </c>
      <c r="L15" s="46"/>
      <c r="M15" s="52"/>
    </row>
    <row r="16" spans="1:13" ht="13.5" customHeight="1">
      <c r="A16" s="35" t="s">
        <v>518</v>
      </c>
      <c r="B16" s="126" t="s">
        <v>1099</v>
      </c>
      <c r="C16" s="113"/>
      <c r="D16" s="113"/>
      <c r="E16" s="106"/>
      <c r="F16" s="125"/>
      <c r="G16" s="36"/>
      <c r="H16" s="47"/>
      <c r="I16" s="183"/>
      <c r="J16" s="47"/>
      <c r="K16" s="45"/>
      <c r="L16" s="46"/>
      <c r="M16" s="52"/>
    </row>
    <row r="17" spans="1:16" s="101" customFormat="1" ht="13.5" customHeight="1">
      <c r="A17" s="35"/>
      <c r="B17" s="126" t="s">
        <v>1003</v>
      </c>
      <c r="C17" s="137"/>
      <c r="D17" s="137"/>
      <c r="E17" s="138"/>
      <c r="F17" s="139" t="s">
        <v>962</v>
      </c>
      <c r="G17" s="36">
        <v>1</v>
      </c>
      <c r="H17" s="47"/>
      <c r="I17" s="183">
        <v>230.55</v>
      </c>
      <c r="J17" s="88"/>
      <c r="K17" s="297">
        <f>ROUND(G17*I17,2)</f>
        <v>230.55</v>
      </c>
      <c r="L17" s="89"/>
      <c r="M17" s="52"/>
      <c r="O17" s="102"/>
      <c r="P17" s="102"/>
    </row>
    <row r="18" spans="1:16" s="101" customFormat="1" ht="13.5" customHeight="1">
      <c r="A18" s="35" t="s">
        <v>519</v>
      </c>
      <c r="B18" s="160" t="s">
        <v>1020</v>
      </c>
      <c r="C18" s="137"/>
      <c r="D18" s="137"/>
      <c r="E18" s="138"/>
      <c r="F18" s="139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/>
      <c r="B19" s="160" t="s">
        <v>1021</v>
      </c>
      <c r="C19" s="137"/>
      <c r="D19" s="137"/>
      <c r="E19" s="138"/>
      <c r="F19" s="139" t="s">
        <v>962</v>
      </c>
      <c r="G19" s="36">
        <v>4</v>
      </c>
      <c r="H19" s="47"/>
      <c r="I19" s="183">
        <v>263.45</v>
      </c>
      <c r="J19" s="88"/>
      <c r="K19" s="297">
        <f>ROUND(G19*I19,2)</f>
        <v>1053.8</v>
      </c>
      <c r="L19" s="89"/>
      <c r="M19" s="52">
        <f>SUM(K15:K19)</f>
        <v>1582.32</v>
      </c>
      <c r="O19" s="102"/>
      <c r="P19" s="102"/>
    </row>
    <row r="20" spans="1:16" s="101" customFormat="1" ht="13.5" customHeight="1">
      <c r="A20" s="76" t="s">
        <v>520</v>
      </c>
      <c r="B20" s="80" t="s">
        <v>985</v>
      </c>
      <c r="C20" s="39"/>
      <c r="D20" s="39"/>
      <c r="E20" s="98"/>
      <c r="F20" s="40"/>
      <c r="G20" s="36"/>
      <c r="H20" s="47"/>
      <c r="I20" s="183"/>
      <c r="J20" s="88"/>
      <c r="K20" s="45"/>
      <c r="L20" s="89"/>
      <c r="M20" s="52"/>
      <c r="O20" s="102"/>
      <c r="P20" s="102"/>
    </row>
    <row r="21" spans="1:16" s="101" customFormat="1" ht="13.5" customHeight="1">
      <c r="A21" s="35" t="s">
        <v>521</v>
      </c>
      <c r="B21" s="38" t="s">
        <v>986</v>
      </c>
      <c r="C21" s="39"/>
      <c r="D21" s="39"/>
      <c r="E21" s="98"/>
      <c r="F21" s="40" t="s">
        <v>961</v>
      </c>
      <c r="G21" s="36">
        <v>0.84</v>
      </c>
      <c r="H21" s="47"/>
      <c r="I21" s="183">
        <v>59.8</v>
      </c>
      <c r="J21" s="88"/>
      <c r="K21" s="297">
        <f>ROUND(G21*I21,2)</f>
        <v>50.23</v>
      </c>
      <c r="L21" s="89"/>
      <c r="M21" s="52"/>
      <c r="O21" s="102"/>
      <c r="P21" s="102"/>
    </row>
    <row r="22" spans="1:16" s="101" customFormat="1" ht="13.5" customHeight="1">
      <c r="A22" s="35" t="s">
        <v>674</v>
      </c>
      <c r="B22" s="38" t="s">
        <v>913</v>
      </c>
      <c r="C22" s="39"/>
      <c r="D22" s="39"/>
      <c r="E22" s="98"/>
      <c r="F22" s="40" t="s">
        <v>961</v>
      </c>
      <c r="G22" s="41">
        <v>2.4</v>
      </c>
      <c r="H22" s="48"/>
      <c r="I22" s="183">
        <v>246.51</v>
      </c>
      <c r="J22" s="94"/>
      <c r="K22" s="297">
        <f>ROUND(G22*I22,2)</f>
        <v>591.62</v>
      </c>
      <c r="L22" s="95"/>
      <c r="M22" s="53">
        <f>SUM(K21:K22)</f>
        <v>641.85</v>
      </c>
      <c r="O22" s="102"/>
      <c r="P22" s="102"/>
    </row>
    <row r="23" spans="1:16" s="101" customFormat="1" ht="13.5" customHeight="1">
      <c r="A23" s="78" t="s">
        <v>522</v>
      </c>
      <c r="B23" s="79" t="s">
        <v>964</v>
      </c>
      <c r="C23" s="39"/>
      <c r="D23" s="39"/>
      <c r="E23" s="98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3.5" customHeight="1">
      <c r="A24" s="37" t="s">
        <v>523</v>
      </c>
      <c r="B24" s="38" t="s">
        <v>1065</v>
      </c>
      <c r="C24" s="39"/>
      <c r="D24" s="39"/>
      <c r="E24" s="98"/>
      <c r="F24" s="40"/>
      <c r="G24" s="41"/>
      <c r="H24" s="48"/>
      <c r="I24" s="183"/>
      <c r="J24" s="94"/>
      <c r="K24" s="87"/>
      <c r="L24" s="95"/>
      <c r="M24" s="53"/>
      <c r="O24" s="102"/>
      <c r="P24" s="102"/>
    </row>
    <row r="25" spans="1:16" s="101" customFormat="1" ht="13.5" customHeight="1">
      <c r="A25" s="37"/>
      <c r="B25" s="38" t="s">
        <v>980</v>
      </c>
      <c r="C25" s="39"/>
      <c r="D25" s="39"/>
      <c r="E25" s="98"/>
      <c r="F25" s="40" t="s">
        <v>961</v>
      </c>
      <c r="G25" s="41">
        <v>16.66</v>
      </c>
      <c r="H25" s="48"/>
      <c r="I25" s="183">
        <v>5.62</v>
      </c>
      <c r="J25" s="94"/>
      <c r="K25" s="297">
        <f>ROUND(G25*I25,2)</f>
        <v>93.63</v>
      </c>
      <c r="L25" s="95"/>
      <c r="M25" s="53"/>
      <c r="O25" s="102"/>
      <c r="P25" s="102"/>
    </row>
    <row r="26" spans="1:16" s="101" customFormat="1" ht="13.5" customHeight="1">
      <c r="A26" s="37" t="s">
        <v>524</v>
      </c>
      <c r="B26" s="38" t="s">
        <v>981</v>
      </c>
      <c r="C26" s="39"/>
      <c r="D26" s="39"/>
      <c r="E26" s="98"/>
      <c r="F26" s="40" t="s">
        <v>961</v>
      </c>
      <c r="G26" s="41">
        <v>16.66</v>
      </c>
      <c r="H26" s="48"/>
      <c r="I26" s="183">
        <v>9.34</v>
      </c>
      <c r="J26" s="94"/>
      <c r="K26" s="297">
        <f>ROUND(G26*I26,2)</f>
        <v>155.6</v>
      </c>
      <c r="L26" s="95"/>
      <c r="M26" s="53"/>
      <c r="O26" s="102"/>
      <c r="P26" s="102"/>
    </row>
    <row r="27" spans="1:16" s="101" customFormat="1" ht="13.5" customHeight="1">
      <c r="A27" s="37" t="s">
        <v>525</v>
      </c>
      <c r="B27" s="160" t="s">
        <v>1102</v>
      </c>
      <c r="C27" s="137"/>
      <c r="D27" s="137"/>
      <c r="E27" s="138"/>
      <c r="F27" s="139" t="s">
        <v>961</v>
      </c>
      <c r="G27" s="140">
        <v>14.88</v>
      </c>
      <c r="H27" s="48"/>
      <c r="I27" s="183">
        <v>8.65</v>
      </c>
      <c r="J27" s="94"/>
      <c r="K27" s="297">
        <f>ROUND(G27*I27,2)</f>
        <v>128.71</v>
      </c>
      <c r="L27" s="95"/>
      <c r="M27" s="53">
        <f>SUM(K25:K27)</f>
        <v>377.94</v>
      </c>
      <c r="O27" s="102"/>
      <c r="P27" s="102"/>
    </row>
    <row r="28" spans="1:16" s="101" customFormat="1" ht="13.5" customHeight="1">
      <c r="A28" s="78" t="s">
        <v>526</v>
      </c>
      <c r="B28" s="80" t="s">
        <v>1001</v>
      </c>
      <c r="C28" s="28"/>
      <c r="D28" s="28"/>
      <c r="E28" s="29"/>
      <c r="F28" s="40"/>
      <c r="G28" s="140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3.5" customHeight="1">
      <c r="A29" s="37" t="s">
        <v>527</v>
      </c>
      <c r="B29" s="38" t="s">
        <v>1022</v>
      </c>
      <c r="C29" s="39"/>
      <c r="D29" s="39"/>
      <c r="E29" s="98"/>
      <c r="F29" s="139" t="s">
        <v>962</v>
      </c>
      <c r="G29" s="140">
        <v>8</v>
      </c>
      <c r="H29" s="48"/>
      <c r="I29" s="185">
        <v>86.85</v>
      </c>
      <c r="J29" s="94"/>
      <c r="K29" s="297">
        <f>ROUND(G29*I29,2)</f>
        <v>694.8</v>
      </c>
      <c r="L29" s="95"/>
      <c r="M29" s="53">
        <f>K29</f>
        <v>694.8</v>
      </c>
      <c r="O29" s="102"/>
      <c r="P29" s="102"/>
    </row>
    <row r="30" spans="1:16" s="101" customFormat="1" ht="13.5" customHeight="1">
      <c r="A30" s="117" t="s">
        <v>528</v>
      </c>
      <c r="B30" s="136" t="s">
        <v>6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78" t="s">
        <v>529</v>
      </c>
      <c r="B31" s="79" t="s">
        <v>967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 t="s">
        <v>530</v>
      </c>
      <c r="B32" s="38" t="s">
        <v>1024</v>
      </c>
      <c r="C32" s="39"/>
      <c r="D32" s="39"/>
      <c r="E32" s="98"/>
      <c r="F32" s="40" t="s">
        <v>961</v>
      </c>
      <c r="G32" s="41">
        <v>16.06</v>
      </c>
      <c r="H32" s="48"/>
      <c r="I32" s="103">
        <v>6.21</v>
      </c>
      <c r="J32" s="94"/>
      <c r="K32" s="297">
        <f>ROUND(G32*I32,2)</f>
        <v>99.73</v>
      </c>
      <c r="L32" s="95"/>
      <c r="M32" s="53"/>
      <c r="O32" s="102"/>
      <c r="P32" s="102"/>
    </row>
    <row r="33" spans="1:16" s="101" customFormat="1" ht="13.5" customHeight="1">
      <c r="A33" s="37" t="s">
        <v>531</v>
      </c>
      <c r="B33" s="38" t="s">
        <v>1004</v>
      </c>
      <c r="C33" s="39"/>
      <c r="D33" s="39"/>
      <c r="E33" s="98"/>
      <c r="F33" s="40" t="s">
        <v>961</v>
      </c>
      <c r="G33" s="41">
        <v>52.45</v>
      </c>
      <c r="H33" s="48"/>
      <c r="I33" s="103">
        <v>11.18</v>
      </c>
      <c r="J33" s="94"/>
      <c r="K33" s="297">
        <f>ROUND(G33*I33,2)</f>
        <v>586.39</v>
      </c>
      <c r="L33" s="95"/>
      <c r="M33" s="53"/>
      <c r="O33" s="102"/>
      <c r="P33" s="102"/>
    </row>
    <row r="34" spans="1:16" s="101" customFormat="1" ht="13.5" customHeight="1">
      <c r="A34" s="37" t="s">
        <v>532</v>
      </c>
      <c r="B34" s="38" t="s">
        <v>1017</v>
      </c>
      <c r="C34" s="39"/>
      <c r="D34" s="39"/>
      <c r="E34" s="98"/>
      <c r="F34" s="40" t="s">
        <v>1018</v>
      </c>
      <c r="G34" s="41">
        <v>7.87</v>
      </c>
      <c r="H34" s="48"/>
      <c r="I34" s="45">
        <v>14.33</v>
      </c>
      <c r="J34" s="94"/>
      <c r="K34" s="297">
        <f>ROUND(G34*I34,2)</f>
        <v>112.78</v>
      </c>
      <c r="L34" s="95"/>
      <c r="M34" s="53"/>
      <c r="O34" s="102"/>
      <c r="P34" s="102"/>
    </row>
    <row r="35" spans="1:16" s="85" customFormat="1" ht="13.5" customHeight="1">
      <c r="A35" s="37" t="s">
        <v>533</v>
      </c>
      <c r="B35" s="38" t="s">
        <v>1005</v>
      </c>
      <c r="C35" s="39"/>
      <c r="D35" s="39"/>
      <c r="E35" s="98"/>
      <c r="F35" s="40" t="s">
        <v>961</v>
      </c>
      <c r="G35" s="41">
        <v>2.67</v>
      </c>
      <c r="H35" s="48"/>
      <c r="I35" s="296">
        <v>7.47</v>
      </c>
      <c r="J35" s="94"/>
      <c r="K35" s="297">
        <f>ROUND(G35*I35,2)</f>
        <v>19.94</v>
      </c>
      <c r="L35" s="91"/>
      <c r="M35" s="53">
        <f>SUM(K32:K35)</f>
        <v>818.84</v>
      </c>
      <c r="O35" s="86"/>
      <c r="P35" s="86"/>
    </row>
    <row r="36" spans="1:16" s="85" customFormat="1" ht="13.5" customHeight="1">
      <c r="A36" s="78" t="s">
        <v>534</v>
      </c>
      <c r="B36" s="79" t="s">
        <v>1006</v>
      </c>
      <c r="C36" s="137"/>
      <c r="D36" s="137"/>
      <c r="E36" s="138"/>
      <c r="F36" s="139"/>
      <c r="G36" s="41"/>
      <c r="H36" s="48"/>
      <c r="I36" s="183"/>
      <c r="J36" s="94"/>
      <c r="K36" s="87"/>
      <c r="L36" s="91"/>
      <c r="M36" s="53"/>
      <c r="O36" s="86"/>
      <c r="P36" s="86"/>
    </row>
    <row r="37" spans="1:16" s="85" customFormat="1" ht="13.5" customHeight="1">
      <c r="A37" s="37" t="s">
        <v>535</v>
      </c>
      <c r="B37" s="38" t="s">
        <v>1034</v>
      </c>
      <c r="C37" s="39"/>
      <c r="D37" s="39"/>
      <c r="E37" s="98"/>
      <c r="F37" s="40" t="s">
        <v>963</v>
      </c>
      <c r="G37" s="41">
        <v>12</v>
      </c>
      <c r="H37" s="48"/>
      <c r="I37" s="183">
        <v>3.58</v>
      </c>
      <c r="J37" s="94"/>
      <c r="K37" s="297">
        <f>ROUND(G37*I37,2)</f>
        <v>42.96</v>
      </c>
      <c r="L37" s="91"/>
      <c r="M37" s="53"/>
      <c r="O37" s="86"/>
      <c r="P37" s="86"/>
    </row>
    <row r="38" spans="1:16" s="85" customFormat="1" ht="13.5" customHeight="1">
      <c r="A38" s="37" t="s">
        <v>536</v>
      </c>
      <c r="B38" s="38" t="s">
        <v>1051</v>
      </c>
      <c r="C38" s="39"/>
      <c r="D38" s="39"/>
      <c r="E38" s="98"/>
      <c r="F38" s="40" t="s">
        <v>963</v>
      </c>
      <c r="G38" s="41">
        <v>18</v>
      </c>
      <c r="H38" s="48"/>
      <c r="I38" s="183">
        <v>11.81</v>
      </c>
      <c r="J38" s="94"/>
      <c r="K38" s="297">
        <f>ROUND(G38*I38,2)</f>
        <v>212.58</v>
      </c>
      <c r="L38" s="91"/>
      <c r="M38" s="53"/>
      <c r="O38" s="86"/>
      <c r="P38" s="86"/>
    </row>
    <row r="39" spans="1:16" s="85" customFormat="1" ht="13.5" customHeight="1" thickBot="1">
      <c r="A39" s="37" t="s">
        <v>537</v>
      </c>
      <c r="B39" s="27" t="s">
        <v>1007</v>
      </c>
      <c r="C39" s="39"/>
      <c r="D39" s="39"/>
      <c r="E39" s="98"/>
      <c r="F39" s="40" t="s">
        <v>962</v>
      </c>
      <c r="G39" s="41">
        <v>1</v>
      </c>
      <c r="H39" s="48"/>
      <c r="I39" s="183">
        <v>48.76</v>
      </c>
      <c r="J39" s="94"/>
      <c r="K39" s="297">
        <f>ROUND(G39*I39,2)</f>
        <v>48.76</v>
      </c>
      <c r="L39" s="95"/>
      <c r="M39" s="53"/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155555.34999999983</v>
      </c>
      <c r="L40" s="97"/>
      <c r="M40" s="345">
        <f>SUM(M5:M39)</f>
        <v>155251.04999999987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6" ht="15" customHeight="1">
      <c r="B43" s="164"/>
      <c r="C43" s="161"/>
      <c r="D43" s="161"/>
      <c r="E43" s="161"/>
      <c r="F43" s="166"/>
    </row>
    <row r="44" spans="2:6" ht="15" customHeight="1">
      <c r="B44" s="164"/>
      <c r="C44" s="161"/>
      <c r="D44" s="161"/>
      <c r="E44" s="161"/>
      <c r="F44" s="16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I17" sqref="I1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Plan18!K40</f>
        <v>155555.34999999983</v>
      </c>
      <c r="L5" s="66"/>
      <c r="M5" s="339">
        <f>Plan18!M40</f>
        <v>155251.04999999987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109" t="s">
        <v>538</v>
      </c>
      <c r="B9" s="27" t="s">
        <v>13</v>
      </c>
      <c r="C9" s="28"/>
      <c r="D9" s="28"/>
      <c r="E9" s="29"/>
      <c r="F9" s="30" t="s">
        <v>962</v>
      </c>
      <c r="G9" s="36">
        <v>1</v>
      </c>
      <c r="H9" s="46"/>
      <c r="I9" s="46">
        <v>92.5</v>
      </c>
      <c r="J9" s="105"/>
      <c r="K9" s="297">
        <f>ROUND(G9*I9,2)</f>
        <v>92.5</v>
      </c>
      <c r="L9" s="113"/>
      <c r="M9" s="344"/>
    </row>
    <row r="10" spans="1:13" ht="12.75" customHeight="1">
      <c r="A10" s="109" t="s">
        <v>539</v>
      </c>
      <c r="B10" s="38" t="s">
        <v>489</v>
      </c>
      <c r="C10" s="39"/>
      <c r="D10" s="39"/>
      <c r="E10" s="98"/>
      <c r="F10" s="30" t="s">
        <v>962</v>
      </c>
      <c r="G10" s="36">
        <v>4</v>
      </c>
      <c r="H10" s="113"/>
      <c r="I10" s="183">
        <v>202.28</v>
      </c>
      <c r="J10" s="105"/>
      <c r="K10" s="297">
        <f>ROUND(G10*I10,2)</f>
        <v>809.12</v>
      </c>
      <c r="L10" s="113"/>
      <c r="M10" s="344"/>
    </row>
    <row r="11" spans="1:13" ht="12.75" customHeight="1">
      <c r="A11" s="109" t="s">
        <v>540</v>
      </c>
      <c r="B11" s="38" t="s">
        <v>1008</v>
      </c>
      <c r="C11" s="39"/>
      <c r="D11" s="39"/>
      <c r="E11" s="98"/>
      <c r="F11" s="30" t="s">
        <v>962</v>
      </c>
      <c r="G11" s="36">
        <v>4</v>
      </c>
      <c r="H11" s="113"/>
      <c r="I11" s="183">
        <v>150.25</v>
      </c>
      <c r="J11" s="105"/>
      <c r="K11" s="297">
        <f aca="true" t="shared" si="0" ref="K11:K20">ROUND(G11*I11,2)</f>
        <v>601</v>
      </c>
      <c r="L11" s="113"/>
      <c r="M11" s="344"/>
    </row>
    <row r="12" spans="1:16" s="101" customFormat="1" ht="12.75" customHeight="1">
      <c r="A12" s="109" t="s">
        <v>541</v>
      </c>
      <c r="B12" s="38" t="s">
        <v>1009</v>
      </c>
      <c r="C12" s="39"/>
      <c r="D12" s="39"/>
      <c r="E12" s="98"/>
      <c r="F12" s="40" t="s">
        <v>962</v>
      </c>
      <c r="G12" s="36">
        <v>4</v>
      </c>
      <c r="H12" s="47"/>
      <c r="I12" s="183">
        <v>21.07</v>
      </c>
      <c r="J12" s="88"/>
      <c r="K12" s="297">
        <f t="shared" si="0"/>
        <v>84.28</v>
      </c>
      <c r="L12" s="89"/>
      <c r="M12" s="52"/>
      <c r="O12" s="102"/>
      <c r="P12" s="102"/>
    </row>
    <row r="13" spans="1:16" s="101" customFormat="1" ht="12.75" customHeight="1">
      <c r="A13" s="109" t="s">
        <v>542</v>
      </c>
      <c r="B13" s="38" t="s">
        <v>1010</v>
      </c>
      <c r="C13" s="39"/>
      <c r="D13" s="39"/>
      <c r="E13" s="98"/>
      <c r="F13" s="40" t="s">
        <v>962</v>
      </c>
      <c r="G13" s="36">
        <v>4</v>
      </c>
      <c r="H13" s="47"/>
      <c r="I13" s="183">
        <v>20.9</v>
      </c>
      <c r="J13" s="88"/>
      <c r="K13" s="297">
        <f t="shared" si="0"/>
        <v>83.6</v>
      </c>
      <c r="L13" s="89"/>
      <c r="M13" s="52"/>
      <c r="O13" s="102"/>
      <c r="P13" s="102"/>
    </row>
    <row r="14" spans="1:16" s="101" customFormat="1" ht="12.75" customHeight="1">
      <c r="A14" s="109" t="s">
        <v>543</v>
      </c>
      <c r="B14" s="38" t="s">
        <v>1011</v>
      </c>
      <c r="C14" s="39"/>
      <c r="D14" s="39"/>
      <c r="E14" s="98"/>
      <c r="F14" s="40" t="s">
        <v>962</v>
      </c>
      <c r="G14" s="118">
        <v>4</v>
      </c>
      <c r="H14" s="47"/>
      <c r="I14" s="183">
        <v>22.8</v>
      </c>
      <c r="J14" s="88"/>
      <c r="K14" s="297">
        <f t="shared" si="0"/>
        <v>91.2</v>
      </c>
      <c r="L14" s="89"/>
      <c r="M14" s="52"/>
      <c r="O14" s="102"/>
      <c r="P14" s="102"/>
    </row>
    <row r="15" spans="1:16" s="101" customFormat="1" ht="12.75" customHeight="1">
      <c r="A15" s="109" t="s">
        <v>544</v>
      </c>
      <c r="B15" s="38" t="s">
        <v>1012</v>
      </c>
      <c r="C15" s="39"/>
      <c r="D15" s="39"/>
      <c r="E15" s="98"/>
      <c r="F15" s="40" t="s">
        <v>962</v>
      </c>
      <c r="G15" s="118">
        <v>4</v>
      </c>
      <c r="H15" s="47"/>
      <c r="I15" s="183">
        <v>111.25</v>
      </c>
      <c r="J15" s="88"/>
      <c r="K15" s="297">
        <f t="shared" si="0"/>
        <v>445</v>
      </c>
      <c r="L15" s="89"/>
      <c r="M15" s="52"/>
      <c r="O15" s="102"/>
      <c r="P15" s="102"/>
    </row>
    <row r="16" spans="1:16" s="101" customFormat="1" ht="12.75" customHeight="1">
      <c r="A16" s="109" t="s">
        <v>545</v>
      </c>
      <c r="B16" s="84" t="s">
        <v>1035</v>
      </c>
      <c r="C16" s="39"/>
      <c r="D16" s="39"/>
      <c r="E16" s="98"/>
      <c r="F16" s="40" t="s">
        <v>963</v>
      </c>
      <c r="G16" s="36">
        <v>6</v>
      </c>
      <c r="H16" s="47"/>
      <c r="I16" s="183">
        <v>6.11</v>
      </c>
      <c r="J16" s="88"/>
      <c r="K16" s="297">
        <f t="shared" si="0"/>
        <v>36.66</v>
      </c>
      <c r="L16" s="89"/>
      <c r="M16" s="52"/>
      <c r="O16" s="102"/>
      <c r="P16" s="102"/>
    </row>
    <row r="17" spans="1:16" s="101" customFormat="1" ht="12.75" customHeight="1">
      <c r="A17" s="109" t="s">
        <v>546</v>
      </c>
      <c r="B17" s="84" t="s">
        <v>1060</v>
      </c>
      <c r="C17" s="39"/>
      <c r="D17" s="39"/>
      <c r="E17" s="98"/>
      <c r="F17" s="40" t="s">
        <v>963</v>
      </c>
      <c r="G17" s="36">
        <v>9</v>
      </c>
      <c r="H17" s="47"/>
      <c r="I17" s="183">
        <v>9.65</v>
      </c>
      <c r="J17" s="88"/>
      <c r="K17" s="297">
        <f t="shared" si="0"/>
        <v>86.85</v>
      </c>
      <c r="L17" s="89"/>
      <c r="M17" s="52"/>
      <c r="O17" s="102"/>
      <c r="P17" s="102"/>
    </row>
    <row r="18" spans="1:16" s="101" customFormat="1" ht="12.75" customHeight="1">
      <c r="A18" s="109" t="s">
        <v>547</v>
      </c>
      <c r="B18" s="84" t="s">
        <v>9</v>
      </c>
      <c r="C18" s="39"/>
      <c r="D18" s="39"/>
      <c r="E18" s="98"/>
      <c r="F18" s="40" t="s">
        <v>963</v>
      </c>
      <c r="G18" s="36">
        <v>6</v>
      </c>
      <c r="H18" s="47"/>
      <c r="I18" s="183">
        <v>11.25</v>
      </c>
      <c r="J18" s="88"/>
      <c r="K18" s="297">
        <f t="shared" si="0"/>
        <v>67.5</v>
      </c>
      <c r="L18" s="89"/>
      <c r="M18" s="52"/>
      <c r="O18" s="102"/>
      <c r="P18" s="102"/>
    </row>
    <row r="19" spans="1:16" s="101" customFormat="1" ht="12.75" customHeight="1">
      <c r="A19" s="109" t="s">
        <v>548</v>
      </c>
      <c r="B19" s="38" t="s">
        <v>1052</v>
      </c>
      <c r="C19" s="39"/>
      <c r="D19" s="39"/>
      <c r="E19" s="98"/>
      <c r="F19" s="40" t="s">
        <v>963</v>
      </c>
      <c r="G19" s="36">
        <v>18</v>
      </c>
      <c r="H19" s="47"/>
      <c r="I19" s="183">
        <v>13.53</v>
      </c>
      <c r="J19" s="88"/>
      <c r="K19" s="297">
        <f t="shared" si="0"/>
        <v>243.54</v>
      </c>
      <c r="L19" s="89"/>
      <c r="M19" s="52"/>
      <c r="O19" s="102"/>
      <c r="P19" s="102"/>
    </row>
    <row r="20" spans="1:16" s="101" customFormat="1" ht="12.75" customHeight="1">
      <c r="A20" s="109" t="s">
        <v>918</v>
      </c>
      <c r="B20" s="38" t="s">
        <v>1013</v>
      </c>
      <c r="C20" s="39"/>
      <c r="D20" s="39"/>
      <c r="E20" s="98"/>
      <c r="F20" s="40" t="s">
        <v>962</v>
      </c>
      <c r="G20" s="41">
        <v>1</v>
      </c>
      <c r="H20" s="48"/>
      <c r="I20" s="183">
        <v>26.18</v>
      </c>
      <c r="J20" s="94"/>
      <c r="K20" s="297">
        <f t="shared" si="0"/>
        <v>26.18</v>
      </c>
      <c r="L20" s="95"/>
      <c r="M20" s="53">
        <f>SUM(Plan18!K37:K39)+SUM(Plan19!K9:K20)</f>
        <v>2971.7299999999996</v>
      </c>
      <c r="O20" s="102"/>
      <c r="P20" s="102"/>
    </row>
    <row r="21" spans="1:16" s="101" customFormat="1" ht="12.75" customHeight="1">
      <c r="A21" s="76" t="s">
        <v>549</v>
      </c>
      <c r="B21" s="79" t="s">
        <v>999</v>
      </c>
      <c r="C21" s="39"/>
      <c r="D21" s="39"/>
      <c r="E21" s="98"/>
      <c r="F21" s="40"/>
      <c r="G21" s="41"/>
      <c r="H21" s="48"/>
      <c r="I21" s="183"/>
      <c r="J21" s="94"/>
      <c r="K21" s="87"/>
      <c r="L21" s="95"/>
      <c r="M21" s="53"/>
      <c r="O21" s="102"/>
      <c r="P21" s="102"/>
    </row>
    <row r="22" spans="1:16" s="101" customFormat="1" ht="12.75" customHeight="1">
      <c r="A22" s="35" t="s">
        <v>550</v>
      </c>
      <c r="B22" s="38" t="s">
        <v>1029</v>
      </c>
      <c r="C22" s="39"/>
      <c r="D22" s="39"/>
      <c r="E22" s="98"/>
      <c r="F22" s="40"/>
      <c r="G22" s="41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2.75" customHeight="1">
      <c r="A23" s="35"/>
      <c r="B23" s="38" t="s">
        <v>1028</v>
      </c>
      <c r="C23" s="39"/>
      <c r="D23" s="39"/>
      <c r="E23" s="98"/>
      <c r="F23" s="40" t="s">
        <v>962</v>
      </c>
      <c r="G23" s="41">
        <v>3</v>
      </c>
      <c r="H23" s="48"/>
      <c r="I23" s="183">
        <v>112.64</v>
      </c>
      <c r="J23" s="94"/>
      <c r="K23" s="297">
        <f>ROUND(G23*I23,2)</f>
        <v>337.92</v>
      </c>
      <c r="L23" s="95"/>
      <c r="M23" s="53"/>
      <c r="O23" s="102"/>
      <c r="P23" s="102"/>
    </row>
    <row r="24" spans="1:16" s="101" customFormat="1" ht="12.75" customHeight="1">
      <c r="A24" s="35" t="s">
        <v>551</v>
      </c>
      <c r="B24" s="38" t="s">
        <v>1050</v>
      </c>
      <c r="C24" s="28"/>
      <c r="D24" s="28"/>
      <c r="E24" s="29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2.75" customHeight="1">
      <c r="A25" s="35"/>
      <c r="B25" s="38" t="s">
        <v>1049</v>
      </c>
      <c r="C25" s="39"/>
      <c r="D25" s="39"/>
      <c r="E25" s="98"/>
      <c r="F25" s="40" t="s">
        <v>962</v>
      </c>
      <c r="G25" s="41">
        <v>1</v>
      </c>
      <c r="H25" s="48"/>
      <c r="I25" s="183">
        <v>42.58</v>
      </c>
      <c r="J25" s="94"/>
      <c r="K25" s="297">
        <f>ROUND(G25*I25,2)</f>
        <v>42.58</v>
      </c>
      <c r="L25" s="95"/>
      <c r="M25" s="53">
        <f>SUM(K23:K25)</f>
        <v>380.5</v>
      </c>
      <c r="O25" s="102"/>
      <c r="P25" s="102"/>
    </row>
    <row r="26" spans="1:16" s="101" customFormat="1" ht="12.75" customHeight="1">
      <c r="A26" s="141" t="s">
        <v>552</v>
      </c>
      <c r="B26" s="79" t="s">
        <v>988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37" t="s">
        <v>553</v>
      </c>
      <c r="B27" s="38" t="s">
        <v>1019</v>
      </c>
      <c r="C27" s="39"/>
      <c r="D27" s="39"/>
      <c r="E27" s="98"/>
      <c r="F27" s="40" t="s">
        <v>961</v>
      </c>
      <c r="G27" s="41">
        <v>13.14</v>
      </c>
      <c r="H27" s="48"/>
      <c r="I27" s="183">
        <v>122.5</v>
      </c>
      <c r="J27" s="94"/>
      <c r="K27" s="297">
        <f>ROUND(G27*I27,2)</f>
        <v>1609.65</v>
      </c>
      <c r="L27" s="95"/>
      <c r="M27" s="53">
        <f>SUM(K27)</f>
        <v>1609.65</v>
      </c>
      <c r="O27" s="102"/>
      <c r="P27" s="102"/>
    </row>
    <row r="28" spans="1:16" s="101" customFormat="1" ht="12.75" customHeight="1">
      <c r="A28" s="78" t="s">
        <v>554</v>
      </c>
      <c r="B28" s="79" t="s">
        <v>972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 t="s">
        <v>555</v>
      </c>
      <c r="B29" s="38" t="s">
        <v>973</v>
      </c>
      <c r="C29" s="39"/>
      <c r="D29" s="39"/>
      <c r="E29" s="98"/>
      <c r="F29" s="40"/>
      <c r="G29" s="41"/>
      <c r="H29" s="48"/>
      <c r="I29" s="185"/>
      <c r="J29" s="94"/>
      <c r="K29" s="45"/>
      <c r="L29" s="95"/>
      <c r="M29" s="53"/>
      <c r="O29" s="102"/>
      <c r="P29" s="102"/>
    </row>
    <row r="30" spans="1:16" s="85" customFormat="1" ht="12.75" customHeight="1">
      <c r="A30" s="37"/>
      <c r="B30" s="38" t="s">
        <v>974</v>
      </c>
      <c r="C30" s="39"/>
      <c r="D30" s="39"/>
      <c r="E30" s="98"/>
      <c r="F30" s="40" t="s">
        <v>961</v>
      </c>
      <c r="G30" s="41">
        <v>52.45</v>
      </c>
      <c r="H30" s="48"/>
      <c r="I30" s="183">
        <v>2.39</v>
      </c>
      <c r="J30" s="94"/>
      <c r="K30" s="297">
        <f>ROUND(G30*I30,2)</f>
        <v>125.36</v>
      </c>
      <c r="L30" s="91"/>
      <c r="M30" s="53"/>
      <c r="O30" s="86"/>
      <c r="P30" s="86"/>
    </row>
    <row r="31" spans="1:16" s="85" customFormat="1" ht="12.75" customHeight="1">
      <c r="A31" s="37" t="s">
        <v>556</v>
      </c>
      <c r="B31" s="84" t="s">
        <v>976</v>
      </c>
      <c r="C31" s="39"/>
      <c r="D31" s="39"/>
      <c r="E31" s="98"/>
      <c r="F31" s="40" t="s">
        <v>961</v>
      </c>
      <c r="G31" s="41">
        <v>52.45</v>
      </c>
      <c r="H31" s="48"/>
      <c r="I31" s="183">
        <v>16.43</v>
      </c>
      <c r="J31" s="94"/>
      <c r="K31" s="297">
        <f>ROUND(G31*I31,2)</f>
        <v>861.75</v>
      </c>
      <c r="L31" s="91"/>
      <c r="M31" s="53"/>
      <c r="O31" s="86"/>
      <c r="P31" s="86"/>
    </row>
    <row r="32" spans="1:16" s="85" customFormat="1" ht="12.75" customHeight="1">
      <c r="A32" s="37" t="s">
        <v>557</v>
      </c>
      <c r="B32" s="38" t="s">
        <v>1014</v>
      </c>
      <c r="C32" s="39"/>
      <c r="D32" s="39"/>
      <c r="E32" s="98"/>
      <c r="F32" s="40"/>
      <c r="G32" s="41"/>
      <c r="H32" s="48"/>
      <c r="I32" s="183"/>
      <c r="J32" s="94"/>
      <c r="K32" s="45"/>
      <c r="L32" s="91"/>
      <c r="M32" s="53"/>
      <c r="O32" s="86"/>
      <c r="P32" s="86"/>
    </row>
    <row r="33" spans="1:16" s="85" customFormat="1" ht="12.75" customHeight="1">
      <c r="A33" s="37"/>
      <c r="B33" s="38" t="s">
        <v>1015</v>
      </c>
      <c r="C33" s="39"/>
      <c r="D33" s="39"/>
      <c r="E33" s="98"/>
      <c r="F33" s="40" t="s">
        <v>1016</v>
      </c>
      <c r="G33" s="41">
        <v>52.45</v>
      </c>
      <c r="H33" s="48"/>
      <c r="I33" s="45">
        <v>22.88</v>
      </c>
      <c r="J33" s="94"/>
      <c r="K33" s="297">
        <f>ROUND(G33*I33,2)</f>
        <v>1200.06</v>
      </c>
      <c r="L33" s="91"/>
      <c r="M33" s="53"/>
      <c r="O33" s="86"/>
      <c r="P33" s="86"/>
    </row>
    <row r="34" spans="1:16" s="85" customFormat="1" ht="12.75" customHeight="1">
      <c r="A34" s="37" t="s">
        <v>558</v>
      </c>
      <c r="B34" s="84" t="s">
        <v>1104</v>
      </c>
      <c r="C34" s="39"/>
      <c r="D34" s="67"/>
      <c r="E34" s="68"/>
      <c r="F34" s="40" t="s">
        <v>963</v>
      </c>
      <c r="G34" s="41">
        <v>2</v>
      </c>
      <c r="H34" s="48"/>
      <c r="I34" s="183">
        <v>22.88</v>
      </c>
      <c r="J34" s="94"/>
      <c r="K34" s="297">
        <f>ROUND(G34*I34,2)</f>
        <v>45.76</v>
      </c>
      <c r="L34" s="91"/>
      <c r="M34" s="53">
        <f>SUM(K30:K34)</f>
        <v>2232.9300000000003</v>
      </c>
      <c r="O34" s="86"/>
      <c r="P34" s="86"/>
    </row>
    <row r="35" spans="1:16" s="85" customFormat="1" ht="12.75" customHeight="1">
      <c r="A35" s="141" t="s">
        <v>559</v>
      </c>
      <c r="B35" s="79" t="s">
        <v>975</v>
      </c>
      <c r="C35" s="39"/>
      <c r="D35" s="39"/>
      <c r="E35" s="98"/>
      <c r="F35" s="40"/>
      <c r="G35" s="41"/>
      <c r="H35" s="48"/>
      <c r="I35" s="14"/>
      <c r="J35" s="94"/>
      <c r="K35" s="103"/>
      <c r="L35" s="91"/>
      <c r="M35" s="53"/>
      <c r="O35" s="86"/>
      <c r="P35" s="86"/>
    </row>
    <row r="36" spans="1:16" s="85" customFormat="1" ht="12.75" customHeight="1">
      <c r="A36" s="142" t="s">
        <v>560</v>
      </c>
      <c r="B36" s="38" t="s">
        <v>1026</v>
      </c>
      <c r="C36" s="39"/>
      <c r="D36" s="39"/>
      <c r="E36" s="98"/>
      <c r="F36" s="40" t="s">
        <v>961</v>
      </c>
      <c r="G36" s="41">
        <v>16.06</v>
      </c>
      <c r="H36" s="48"/>
      <c r="I36" s="183">
        <v>17.04</v>
      </c>
      <c r="J36" s="94"/>
      <c r="K36" s="297">
        <f>ROUND(G36*I36,2)</f>
        <v>273.66</v>
      </c>
      <c r="L36" s="91"/>
      <c r="M36" s="53"/>
      <c r="O36" s="86"/>
      <c r="P36" s="86"/>
    </row>
    <row r="37" spans="1:16" s="85" customFormat="1" ht="12.75" customHeight="1">
      <c r="A37" s="142" t="s">
        <v>561</v>
      </c>
      <c r="B37" s="38" t="s">
        <v>1053</v>
      </c>
      <c r="C37" s="39"/>
      <c r="D37" s="39"/>
      <c r="E37" s="98"/>
      <c r="F37" s="40" t="s">
        <v>961</v>
      </c>
      <c r="G37" s="41">
        <v>16.06</v>
      </c>
      <c r="H37" s="48"/>
      <c r="I37" s="183">
        <v>9.25</v>
      </c>
      <c r="J37" s="94"/>
      <c r="K37" s="297">
        <f>ROUND(G37*I37,2)</f>
        <v>148.56</v>
      </c>
      <c r="L37" s="91"/>
      <c r="M37" s="53"/>
      <c r="O37" s="86"/>
      <c r="P37" s="86"/>
    </row>
    <row r="38" spans="1:16" s="85" customFormat="1" ht="12.75" customHeight="1">
      <c r="A38" s="142" t="s">
        <v>562</v>
      </c>
      <c r="B38" s="27" t="s">
        <v>1056</v>
      </c>
      <c r="C38" s="39"/>
      <c r="D38" s="39"/>
      <c r="E38" s="98"/>
      <c r="F38" s="40" t="s">
        <v>961</v>
      </c>
      <c r="G38" s="41">
        <v>16.06</v>
      </c>
      <c r="H38" s="48"/>
      <c r="I38" s="183">
        <v>24.8</v>
      </c>
      <c r="J38" s="94"/>
      <c r="K38" s="297">
        <f>ROUND(G38*I38,2)</f>
        <v>398.29</v>
      </c>
      <c r="L38" s="91"/>
      <c r="M38" s="53"/>
      <c r="O38" s="86"/>
      <c r="P38" s="86"/>
    </row>
    <row r="39" spans="1:16" s="85" customFormat="1" ht="12.75" customHeight="1" thickBot="1">
      <c r="A39" s="142" t="s">
        <v>563</v>
      </c>
      <c r="B39" s="27" t="s">
        <v>1063</v>
      </c>
      <c r="C39" s="39"/>
      <c r="D39" s="39"/>
      <c r="E39" s="98"/>
      <c r="F39" s="40" t="s">
        <v>963</v>
      </c>
      <c r="G39" s="41">
        <v>0.8</v>
      </c>
      <c r="H39" s="48"/>
      <c r="I39" s="183">
        <v>18.4</v>
      </c>
      <c r="J39" s="94"/>
      <c r="K39" s="297">
        <f>ROUND(G39*I39,2)</f>
        <v>14.72</v>
      </c>
      <c r="L39" s="95"/>
      <c r="M39" s="53">
        <f>SUM(K36:K39)</f>
        <v>835.23</v>
      </c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163281.08999999985</v>
      </c>
      <c r="L40" s="97"/>
      <c r="M40" s="345">
        <f>SUM(M5:M39)</f>
        <v>163281.08999999988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7" ht="15" customHeight="1">
      <c r="B43" s="17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spans="2:7" ht="15" customHeight="1">
      <c r="B45" s="164"/>
      <c r="C45" s="164"/>
      <c r="D45" s="164"/>
      <c r="E45" s="164"/>
      <c r="F45" s="166"/>
      <c r="G45" s="172"/>
    </row>
    <row r="46" spans="2:7" ht="15" customHeight="1">
      <c r="B46" s="164"/>
      <c r="C46" s="164"/>
      <c r="D46" s="164"/>
      <c r="E46" s="164"/>
      <c r="F46" s="166"/>
      <c r="G46" s="172"/>
    </row>
    <row r="47" spans="2:7" ht="15" customHeight="1">
      <c r="B47" s="164"/>
      <c r="C47" s="164"/>
      <c r="D47" s="164"/>
      <c r="E47" s="164"/>
      <c r="F47" s="166"/>
      <c r="G47" s="17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K42" sqref="K42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7.2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Plan1!K52</f>
        <v>25970.05</v>
      </c>
      <c r="L5" s="66"/>
      <c r="M5" s="339">
        <f>Plan1!M52</f>
        <v>25970.05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15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54"/>
    </row>
    <row r="8" spans="1:13" ht="9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51"/>
    </row>
    <row r="9" spans="1:13" ht="10.5" customHeight="1" thickTop="1">
      <c r="A9" s="114" t="s">
        <v>678</v>
      </c>
      <c r="B9" s="170" t="s">
        <v>10</v>
      </c>
      <c r="C9" s="143"/>
      <c r="D9" s="143"/>
      <c r="E9" s="143"/>
      <c r="F9" s="145"/>
      <c r="G9" s="146"/>
      <c r="H9" s="111"/>
      <c r="I9" s="184"/>
      <c r="J9" s="110"/>
      <c r="K9" s="112"/>
      <c r="L9" s="111"/>
      <c r="M9" s="340"/>
    </row>
    <row r="10" spans="1:13" ht="10.5" customHeight="1">
      <c r="A10" s="158" t="s">
        <v>679</v>
      </c>
      <c r="B10" s="28" t="s">
        <v>1069</v>
      </c>
      <c r="C10" s="28"/>
      <c r="D10" s="28"/>
      <c r="E10" s="28"/>
      <c r="F10" s="157"/>
      <c r="G10" s="36"/>
      <c r="H10" s="113"/>
      <c r="I10" s="46"/>
      <c r="J10" s="13"/>
      <c r="K10" s="122"/>
      <c r="L10" s="14"/>
      <c r="M10" s="341"/>
    </row>
    <row r="11" spans="1:13" ht="10.5" customHeight="1">
      <c r="A11" s="158"/>
      <c r="B11" s="28" t="s">
        <v>1070</v>
      </c>
      <c r="C11" s="28"/>
      <c r="D11" s="28"/>
      <c r="E11" s="28"/>
      <c r="F11" s="157" t="s">
        <v>961</v>
      </c>
      <c r="G11" s="36">
        <v>5</v>
      </c>
      <c r="H11" s="113"/>
      <c r="I11" s="46">
        <v>275.45</v>
      </c>
      <c r="J11" s="13"/>
      <c r="K11" s="303">
        <f>ROUND(G11*I11,2)</f>
        <v>1377.25</v>
      </c>
      <c r="L11" s="14"/>
      <c r="M11" s="342">
        <f>K11</f>
        <v>1377.25</v>
      </c>
    </row>
    <row r="12" spans="1:13" ht="10.5" customHeight="1">
      <c r="A12" s="121" t="s">
        <v>928</v>
      </c>
      <c r="B12" s="116" t="s">
        <v>964</v>
      </c>
      <c r="C12" s="152"/>
      <c r="D12" s="152"/>
      <c r="E12" s="152"/>
      <c r="F12" s="154"/>
      <c r="G12" s="162"/>
      <c r="H12" s="14"/>
      <c r="I12" s="185"/>
      <c r="J12" s="13"/>
      <c r="K12" s="303"/>
      <c r="L12" s="14"/>
      <c r="M12" s="341"/>
    </row>
    <row r="13" spans="1:13" ht="10.5" customHeight="1">
      <c r="A13" s="109" t="s">
        <v>929</v>
      </c>
      <c r="B13" s="171" t="s">
        <v>979</v>
      </c>
      <c r="C13" s="28"/>
      <c r="D13" s="28"/>
      <c r="E13" s="28"/>
      <c r="F13" s="157"/>
      <c r="G13" s="36"/>
      <c r="H13" s="113"/>
      <c r="I13" s="183"/>
      <c r="J13" s="105"/>
      <c r="K13" s="303"/>
      <c r="L13" s="113"/>
      <c r="M13" s="343"/>
    </row>
    <row r="14" spans="1:13" ht="10.5" customHeight="1">
      <c r="A14" s="109"/>
      <c r="B14" s="171" t="s">
        <v>980</v>
      </c>
      <c r="C14" s="28"/>
      <c r="D14" s="28"/>
      <c r="E14" s="28"/>
      <c r="F14" s="157" t="s">
        <v>961</v>
      </c>
      <c r="G14" s="36">
        <v>258.38</v>
      </c>
      <c r="H14" s="113"/>
      <c r="I14" s="103">
        <v>5.62</v>
      </c>
      <c r="J14" s="105"/>
      <c r="K14" s="303">
        <f aca="true" t="shared" si="0" ref="K14:K47">ROUND(G14*I14,2)</f>
        <v>1452.1</v>
      </c>
      <c r="L14" s="113"/>
      <c r="M14" s="343"/>
    </row>
    <row r="15" spans="1:13" ht="10.5" customHeight="1">
      <c r="A15" s="109" t="s">
        <v>934</v>
      </c>
      <c r="B15" s="171" t="s">
        <v>997</v>
      </c>
      <c r="C15" s="28"/>
      <c r="D15" s="28"/>
      <c r="E15" s="28"/>
      <c r="F15" s="157"/>
      <c r="G15" s="36"/>
      <c r="H15" s="113"/>
      <c r="I15" s="103"/>
      <c r="J15" s="105"/>
      <c r="K15" s="303"/>
      <c r="L15" s="113"/>
      <c r="M15" s="343"/>
    </row>
    <row r="16" spans="1:13" ht="10.5" customHeight="1">
      <c r="A16" s="109"/>
      <c r="B16" s="171" t="s">
        <v>998</v>
      </c>
      <c r="C16" s="28"/>
      <c r="D16" s="28"/>
      <c r="E16" s="28"/>
      <c r="F16" s="157" t="s">
        <v>961</v>
      </c>
      <c r="G16" s="36">
        <v>62.72</v>
      </c>
      <c r="H16" s="113"/>
      <c r="I16" s="103">
        <v>7.36</v>
      </c>
      <c r="J16" s="105"/>
      <c r="K16" s="303">
        <f t="shared" si="0"/>
        <v>461.62</v>
      </c>
      <c r="L16" s="113"/>
      <c r="M16" s="343"/>
    </row>
    <row r="17" spans="1:13" ht="10.5" customHeight="1">
      <c r="A17" s="109" t="s">
        <v>935</v>
      </c>
      <c r="B17" s="171" t="s">
        <v>981</v>
      </c>
      <c r="C17" s="28"/>
      <c r="D17" s="28"/>
      <c r="E17" s="28"/>
      <c r="F17" s="157" t="s">
        <v>961</v>
      </c>
      <c r="G17" s="36">
        <v>321.1</v>
      </c>
      <c r="H17" s="113"/>
      <c r="I17" s="103">
        <v>9.34</v>
      </c>
      <c r="J17" s="105"/>
      <c r="K17" s="303">
        <f t="shared" si="0"/>
        <v>2999.07</v>
      </c>
      <c r="L17" s="113"/>
      <c r="M17" s="344">
        <f>SUM(K14:K17)</f>
        <v>4912.79</v>
      </c>
    </row>
    <row r="18" spans="1:13" ht="10.5" customHeight="1">
      <c r="A18" s="120" t="s">
        <v>936</v>
      </c>
      <c r="B18" s="323" t="s">
        <v>1001</v>
      </c>
      <c r="C18" s="28"/>
      <c r="D18" s="28"/>
      <c r="E18" s="28"/>
      <c r="F18" s="157"/>
      <c r="G18" s="36"/>
      <c r="H18" s="113"/>
      <c r="I18" s="103"/>
      <c r="J18" s="105"/>
      <c r="K18" s="303"/>
      <c r="L18" s="113"/>
      <c r="M18" s="343"/>
    </row>
    <row r="19" spans="1:13" ht="10.5" customHeight="1">
      <c r="A19" s="109" t="s">
        <v>937</v>
      </c>
      <c r="B19" s="171" t="s">
        <v>680</v>
      </c>
      <c r="C19" s="28"/>
      <c r="D19" s="28"/>
      <c r="E19" s="28"/>
      <c r="F19" s="157"/>
      <c r="G19" s="36"/>
      <c r="H19" s="113"/>
      <c r="I19" s="103"/>
      <c r="J19" s="105"/>
      <c r="K19" s="303"/>
      <c r="L19" s="113"/>
      <c r="M19" s="343"/>
    </row>
    <row r="20" spans="1:13" ht="10.5" customHeight="1">
      <c r="A20" s="109"/>
      <c r="B20" s="171" t="s">
        <v>681</v>
      </c>
      <c r="C20" s="28"/>
      <c r="D20" s="28"/>
      <c r="E20" s="28"/>
      <c r="F20" s="157" t="s">
        <v>682</v>
      </c>
      <c r="G20" s="36">
        <v>6</v>
      </c>
      <c r="H20" s="113"/>
      <c r="I20" s="103">
        <v>252.2</v>
      </c>
      <c r="J20" s="105"/>
      <c r="K20" s="303">
        <f t="shared" si="0"/>
        <v>1513.2</v>
      </c>
      <c r="L20" s="113"/>
      <c r="M20" s="344">
        <f>K20</f>
        <v>1513.2</v>
      </c>
    </row>
    <row r="21" spans="1:13" ht="10.5" customHeight="1">
      <c r="A21" s="322">
        <v>3</v>
      </c>
      <c r="B21" s="119" t="s">
        <v>1033</v>
      </c>
      <c r="C21" s="119"/>
      <c r="D21" s="28"/>
      <c r="E21" s="28"/>
      <c r="F21" s="157"/>
      <c r="G21" s="36"/>
      <c r="H21" s="113"/>
      <c r="I21" s="103"/>
      <c r="J21" s="105"/>
      <c r="K21" s="303"/>
      <c r="L21" s="113"/>
      <c r="M21" s="343"/>
    </row>
    <row r="22" spans="1:13" ht="10.5" customHeight="1">
      <c r="A22" s="120" t="s">
        <v>62</v>
      </c>
      <c r="B22" s="156" t="s">
        <v>967</v>
      </c>
      <c r="C22" s="28"/>
      <c r="D22" s="28"/>
      <c r="E22" s="28"/>
      <c r="F22" s="157"/>
      <c r="G22" s="36"/>
      <c r="H22" s="113"/>
      <c r="I22" s="103"/>
      <c r="J22" s="105"/>
      <c r="K22" s="303"/>
      <c r="L22" s="113"/>
      <c r="M22" s="343"/>
    </row>
    <row r="23" spans="1:13" ht="10.5" customHeight="1">
      <c r="A23" s="158" t="s">
        <v>62</v>
      </c>
      <c r="B23" s="159" t="s">
        <v>1024</v>
      </c>
      <c r="C23" s="152"/>
      <c r="D23" s="152"/>
      <c r="E23" s="153"/>
      <c r="F23" s="154" t="s">
        <v>961</v>
      </c>
      <c r="G23" s="162">
        <v>22.2</v>
      </c>
      <c r="H23" s="14"/>
      <c r="I23" s="103">
        <v>6.21</v>
      </c>
      <c r="J23" s="13"/>
      <c r="K23" s="303">
        <f t="shared" si="0"/>
        <v>137.86</v>
      </c>
      <c r="L23" s="14"/>
      <c r="M23" s="341"/>
    </row>
    <row r="24" spans="1:13" ht="10.5" customHeight="1">
      <c r="A24" s="158" t="s">
        <v>63</v>
      </c>
      <c r="B24" s="27" t="s">
        <v>971</v>
      </c>
      <c r="C24" s="28"/>
      <c r="D24" s="28"/>
      <c r="E24" s="29"/>
      <c r="F24" s="157" t="s">
        <v>961</v>
      </c>
      <c r="G24" s="36">
        <v>27.6</v>
      </c>
      <c r="H24" s="113"/>
      <c r="I24" s="103">
        <v>2.39</v>
      </c>
      <c r="J24" s="105"/>
      <c r="K24" s="303">
        <f t="shared" si="0"/>
        <v>65.96</v>
      </c>
      <c r="L24" s="113"/>
      <c r="M24" s="343"/>
    </row>
    <row r="25" spans="1:13" ht="10.5" customHeight="1">
      <c r="A25" s="158" t="s">
        <v>64</v>
      </c>
      <c r="B25" s="27" t="s">
        <v>982</v>
      </c>
      <c r="C25" s="28"/>
      <c r="D25" s="28"/>
      <c r="E25" s="29"/>
      <c r="F25" s="157" t="s">
        <v>961</v>
      </c>
      <c r="G25" s="36">
        <v>4.4</v>
      </c>
      <c r="H25" s="113"/>
      <c r="I25" s="103">
        <v>7.47</v>
      </c>
      <c r="J25" s="105"/>
      <c r="K25" s="303">
        <f t="shared" si="0"/>
        <v>32.87</v>
      </c>
      <c r="L25" s="113"/>
      <c r="M25" s="344">
        <f>SUM(K23:K25)</f>
        <v>236.69</v>
      </c>
    </row>
    <row r="26" spans="1:13" ht="10.5" customHeight="1">
      <c r="A26" s="120" t="s">
        <v>63</v>
      </c>
      <c r="B26" s="77" t="s">
        <v>999</v>
      </c>
      <c r="C26" s="28"/>
      <c r="D26" s="28"/>
      <c r="E26" s="29"/>
      <c r="F26" s="157"/>
      <c r="G26" s="36"/>
      <c r="H26" s="113"/>
      <c r="I26" s="103"/>
      <c r="J26" s="105"/>
      <c r="K26" s="303"/>
      <c r="L26" s="113"/>
      <c r="M26" s="343"/>
    </row>
    <row r="27" spans="1:13" ht="10.5" customHeight="1">
      <c r="A27" s="35" t="s">
        <v>65</v>
      </c>
      <c r="B27" s="27" t="s">
        <v>1029</v>
      </c>
      <c r="C27" s="28"/>
      <c r="D27" s="28"/>
      <c r="E27" s="29"/>
      <c r="F27" s="30"/>
      <c r="G27" s="36"/>
      <c r="H27" s="47"/>
      <c r="I27" s="103"/>
      <c r="J27" s="47"/>
      <c r="K27" s="303"/>
      <c r="L27" s="46"/>
      <c r="M27" s="52"/>
    </row>
    <row r="28" spans="1:13" ht="10.5" customHeight="1">
      <c r="A28" s="35"/>
      <c r="B28" s="27" t="s">
        <v>1028</v>
      </c>
      <c r="C28" s="28"/>
      <c r="D28" s="28"/>
      <c r="E28" s="29"/>
      <c r="F28" s="30" t="s">
        <v>962</v>
      </c>
      <c r="G28" s="36">
        <v>2</v>
      </c>
      <c r="H28" s="47"/>
      <c r="I28" s="103">
        <v>112.64</v>
      </c>
      <c r="J28" s="47"/>
      <c r="K28" s="303">
        <f t="shared" si="0"/>
        <v>225.28</v>
      </c>
      <c r="L28" s="46"/>
      <c r="M28" s="52"/>
    </row>
    <row r="29" spans="1:16" s="101" customFormat="1" ht="10.5" customHeight="1">
      <c r="A29" s="35" t="s">
        <v>66</v>
      </c>
      <c r="B29" s="27" t="s">
        <v>1030</v>
      </c>
      <c r="C29" s="28"/>
      <c r="D29" s="28"/>
      <c r="E29" s="29"/>
      <c r="F29" s="30" t="s">
        <v>962</v>
      </c>
      <c r="G29" s="36">
        <v>1</v>
      </c>
      <c r="H29" s="47"/>
      <c r="I29" s="103">
        <v>42.58</v>
      </c>
      <c r="J29" s="88"/>
      <c r="K29" s="303">
        <f t="shared" si="0"/>
        <v>42.58</v>
      </c>
      <c r="L29" s="89"/>
      <c r="M29" s="90"/>
      <c r="O29" s="102"/>
      <c r="P29" s="102"/>
    </row>
    <row r="30" spans="1:16" s="101" customFormat="1" ht="10.5" customHeight="1">
      <c r="A30" s="35" t="s">
        <v>67</v>
      </c>
      <c r="B30" s="27" t="s">
        <v>1032</v>
      </c>
      <c r="C30" s="28"/>
      <c r="D30" s="28"/>
      <c r="E30" s="29"/>
      <c r="F30" s="30" t="s">
        <v>962</v>
      </c>
      <c r="G30" s="36">
        <v>6</v>
      </c>
      <c r="H30" s="47"/>
      <c r="I30" s="103">
        <v>49.85</v>
      </c>
      <c r="J30" s="88"/>
      <c r="K30" s="303">
        <f t="shared" si="0"/>
        <v>299.1</v>
      </c>
      <c r="L30" s="89"/>
      <c r="M30" s="90"/>
      <c r="O30" s="102"/>
      <c r="P30" s="102"/>
    </row>
    <row r="31" spans="1:16" s="101" customFormat="1" ht="10.5" customHeight="1">
      <c r="A31" s="35" t="s">
        <v>68</v>
      </c>
      <c r="B31" s="38" t="s">
        <v>1036</v>
      </c>
      <c r="C31" s="39"/>
      <c r="D31" s="28"/>
      <c r="E31" s="98"/>
      <c r="F31" s="30"/>
      <c r="G31" s="41"/>
      <c r="H31" s="48"/>
      <c r="I31" s="103"/>
      <c r="J31" s="94"/>
      <c r="K31" s="303"/>
      <c r="L31" s="95"/>
      <c r="M31" s="96"/>
      <c r="O31" s="102"/>
      <c r="P31" s="102"/>
    </row>
    <row r="32" spans="1:16" s="101" customFormat="1" ht="10.5" customHeight="1">
      <c r="A32" s="35"/>
      <c r="B32" s="27" t="s">
        <v>1037</v>
      </c>
      <c r="C32" s="28"/>
      <c r="D32" s="39"/>
      <c r="E32" s="29"/>
      <c r="F32" s="40" t="s">
        <v>962</v>
      </c>
      <c r="G32" s="41">
        <v>1</v>
      </c>
      <c r="H32" s="48"/>
      <c r="I32" s="103">
        <v>130.58</v>
      </c>
      <c r="J32" s="94"/>
      <c r="K32" s="303">
        <f t="shared" si="0"/>
        <v>130.58</v>
      </c>
      <c r="L32" s="95"/>
      <c r="M32" s="53">
        <f>SUM(K28:K32)</f>
        <v>697.5400000000001</v>
      </c>
      <c r="O32" s="102"/>
      <c r="P32" s="102"/>
    </row>
    <row r="33" spans="1:16" s="101" customFormat="1" ht="10.5" customHeight="1">
      <c r="A33" s="78" t="s">
        <v>64</v>
      </c>
      <c r="B33" s="77" t="s">
        <v>1076</v>
      </c>
      <c r="C33" s="28"/>
      <c r="D33" s="39"/>
      <c r="E33" s="29"/>
      <c r="F33" s="40"/>
      <c r="G33" s="41"/>
      <c r="H33" s="48"/>
      <c r="I33" s="103"/>
      <c r="J33" s="94"/>
      <c r="K33" s="303"/>
      <c r="L33" s="95"/>
      <c r="M33" s="53"/>
      <c r="O33" s="102"/>
      <c r="P33" s="102"/>
    </row>
    <row r="34" spans="1:16" s="101" customFormat="1" ht="10.5" customHeight="1">
      <c r="A34" s="37" t="s">
        <v>69</v>
      </c>
      <c r="B34" s="27" t="s">
        <v>1100</v>
      </c>
      <c r="C34" s="28"/>
      <c r="D34" s="39"/>
      <c r="E34" s="29"/>
      <c r="F34" s="40" t="s">
        <v>962</v>
      </c>
      <c r="G34" s="41">
        <v>1</v>
      </c>
      <c r="H34" s="48"/>
      <c r="I34" s="103">
        <v>43.55</v>
      </c>
      <c r="J34" s="94"/>
      <c r="K34" s="303">
        <f t="shared" si="0"/>
        <v>43.55</v>
      </c>
      <c r="L34" s="95"/>
      <c r="M34" s="53">
        <f>K34</f>
        <v>43.55</v>
      </c>
      <c r="O34" s="102"/>
      <c r="P34" s="102"/>
    </row>
    <row r="35" spans="1:16" s="101" customFormat="1" ht="10.5" customHeight="1">
      <c r="A35" s="78" t="s">
        <v>72</v>
      </c>
      <c r="B35" s="77" t="s">
        <v>972</v>
      </c>
      <c r="C35" s="28"/>
      <c r="D35" s="28"/>
      <c r="E35" s="29"/>
      <c r="F35" s="40"/>
      <c r="G35" s="41"/>
      <c r="H35" s="48"/>
      <c r="I35" s="103"/>
      <c r="J35" s="94"/>
      <c r="K35" s="303"/>
      <c r="L35" s="95"/>
      <c r="M35" s="53"/>
      <c r="O35" s="102"/>
      <c r="P35" s="102"/>
    </row>
    <row r="36" spans="1:16" s="101" customFormat="1" ht="10.5" customHeight="1">
      <c r="A36" s="37" t="s">
        <v>73</v>
      </c>
      <c r="B36" s="38" t="s">
        <v>973</v>
      </c>
      <c r="C36" s="28"/>
      <c r="D36" s="28"/>
      <c r="E36" s="29"/>
      <c r="F36" s="40"/>
      <c r="G36" s="41"/>
      <c r="H36" s="48"/>
      <c r="I36" s="103"/>
      <c r="J36" s="94"/>
      <c r="K36" s="303"/>
      <c r="L36" s="95"/>
      <c r="M36" s="53"/>
      <c r="O36" s="102"/>
      <c r="P36" s="102"/>
    </row>
    <row r="37" spans="1:16" s="101" customFormat="1" ht="10.5" customHeight="1">
      <c r="A37" s="37"/>
      <c r="B37" s="38" t="s">
        <v>974</v>
      </c>
      <c r="C37" s="28"/>
      <c r="D37" s="28"/>
      <c r="E37" s="29"/>
      <c r="F37" s="40" t="s">
        <v>961</v>
      </c>
      <c r="G37" s="41">
        <v>27.6</v>
      </c>
      <c r="H37" s="48"/>
      <c r="I37" s="103">
        <v>2.39</v>
      </c>
      <c r="J37" s="94"/>
      <c r="K37" s="303">
        <f t="shared" si="0"/>
        <v>65.96</v>
      </c>
      <c r="L37" s="95"/>
      <c r="M37" s="53"/>
      <c r="O37" s="102"/>
      <c r="P37" s="102"/>
    </row>
    <row r="38" spans="1:16" s="101" customFormat="1" ht="10.5" customHeight="1">
      <c r="A38" s="37" t="s">
        <v>74</v>
      </c>
      <c r="B38" s="38" t="s">
        <v>976</v>
      </c>
      <c r="C38" s="28"/>
      <c r="D38" s="28"/>
      <c r="E38" s="29"/>
      <c r="F38" s="40" t="s">
        <v>961</v>
      </c>
      <c r="G38" s="41">
        <v>27.6</v>
      </c>
      <c r="H38" s="48"/>
      <c r="I38" s="103">
        <v>16.43</v>
      </c>
      <c r="J38" s="94"/>
      <c r="K38" s="303">
        <f t="shared" si="0"/>
        <v>453.47</v>
      </c>
      <c r="L38" s="95"/>
      <c r="M38" s="53"/>
      <c r="O38" s="102"/>
      <c r="P38" s="102"/>
    </row>
    <row r="39" spans="1:16" s="101" customFormat="1" ht="10.5" customHeight="1">
      <c r="A39" s="37" t="s">
        <v>75</v>
      </c>
      <c r="B39" s="38" t="s">
        <v>977</v>
      </c>
      <c r="C39" s="28"/>
      <c r="D39" s="28"/>
      <c r="E39" s="29"/>
      <c r="F39" s="40"/>
      <c r="G39" s="41"/>
      <c r="H39" s="48"/>
      <c r="I39" s="103"/>
      <c r="J39" s="94"/>
      <c r="K39" s="303"/>
      <c r="L39" s="95"/>
      <c r="M39" s="53"/>
      <c r="O39" s="102"/>
      <c r="P39" s="102"/>
    </row>
    <row r="40" spans="1:16" s="101" customFormat="1" ht="10.5" customHeight="1">
      <c r="A40" s="37"/>
      <c r="B40" s="38" t="s">
        <v>978</v>
      </c>
      <c r="C40" s="28"/>
      <c r="D40" s="28"/>
      <c r="E40" s="29"/>
      <c r="F40" s="40" t="s">
        <v>961</v>
      </c>
      <c r="G40" s="41">
        <v>27.6</v>
      </c>
      <c r="H40" s="48"/>
      <c r="I40" s="103">
        <v>28.36</v>
      </c>
      <c r="J40" s="94"/>
      <c r="K40" s="303">
        <f t="shared" si="0"/>
        <v>782.74</v>
      </c>
      <c r="L40" s="95"/>
      <c r="M40" s="53"/>
      <c r="O40" s="102"/>
      <c r="P40" s="102"/>
    </row>
    <row r="41" spans="1:16" s="101" customFormat="1" ht="10.5" customHeight="1">
      <c r="A41" s="37" t="s">
        <v>903</v>
      </c>
      <c r="B41" s="84" t="s">
        <v>996</v>
      </c>
      <c r="C41" s="28"/>
      <c r="D41" s="28"/>
      <c r="E41" s="29"/>
      <c r="F41" s="40" t="s">
        <v>963</v>
      </c>
      <c r="G41" s="41">
        <v>18.4</v>
      </c>
      <c r="H41" s="48"/>
      <c r="I41" s="103">
        <v>18.2</v>
      </c>
      <c r="J41" s="94"/>
      <c r="K41" s="303">
        <f t="shared" si="0"/>
        <v>334.88</v>
      </c>
      <c r="L41" s="95"/>
      <c r="M41" s="53"/>
      <c r="O41" s="102"/>
      <c r="P41" s="102"/>
    </row>
    <row r="42" spans="1:16" s="101" customFormat="1" ht="10.5" customHeight="1">
      <c r="A42" s="37" t="s">
        <v>904</v>
      </c>
      <c r="B42" s="84" t="s">
        <v>1104</v>
      </c>
      <c r="C42" s="28"/>
      <c r="D42" s="147"/>
      <c r="E42" s="148"/>
      <c r="F42" s="40" t="s">
        <v>963</v>
      </c>
      <c r="G42" s="41">
        <v>4</v>
      </c>
      <c r="H42" s="48"/>
      <c r="I42" s="103">
        <v>22.88</v>
      </c>
      <c r="J42" s="94"/>
      <c r="K42" s="303">
        <f t="shared" si="0"/>
        <v>91.52</v>
      </c>
      <c r="L42" s="95"/>
      <c r="M42" s="53">
        <f>SUM(K37:K42)</f>
        <v>1728.5700000000002</v>
      </c>
      <c r="O42" s="102"/>
      <c r="P42" s="102"/>
    </row>
    <row r="43" spans="1:16" s="101" customFormat="1" ht="10.5" customHeight="1">
      <c r="A43" s="78" t="s">
        <v>76</v>
      </c>
      <c r="B43" s="79" t="s">
        <v>975</v>
      </c>
      <c r="C43" s="28"/>
      <c r="D43" s="28"/>
      <c r="E43" s="29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0.5" customHeight="1">
      <c r="A44" s="37" t="s">
        <v>77</v>
      </c>
      <c r="B44" s="38" t="s">
        <v>1026</v>
      </c>
      <c r="C44" s="28"/>
      <c r="D44" s="28"/>
      <c r="E44" s="29"/>
      <c r="F44" s="40" t="s">
        <v>961</v>
      </c>
      <c r="G44" s="41">
        <v>22.2</v>
      </c>
      <c r="H44" s="48"/>
      <c r="I44" s="103">
        <v>17.04</v>
      </c>
      <c r="J44" s="94"/>
      <c r="K44" s="303">
        <f t="shared" si="0"/>
        <v>378.29</v>
      </c>
      <c r="L44" s="95"/>
      <c r="M44" s="53"/>
      <c r="O44" s="102"/>
      <c r="P44" s="102"/>
    </row>
    <row r="45" spans="1:16" s="101" customFormat="1" ht="10.5" customHeight="1">
      <c r="A45" s="37" t="s">
        <v>905</v>
      </c>
      <c r="B45" s="38" t="s">
        <v>970</v>
      </c>
      <c r="C45" s="39"/>
      <c r="D45" s="28"/>
      <c r="E45" s="98"/>
      <c r="F45" s="40"/>
      <c r="G45" s="41"/>
      <c r="H45" s="48"/>
      <c r="I45" s="103"/>
      <c r="J45" s="94"/>
      <c r="K45" s="303"/>
      <c r="L45" s="95"/>
      <c r="M45" s="53"/>
      <c r="O45" s="102"/>
      <c r="P45" s="102"/>
    </row>
    <row r="46" spans="1:16" s="101" customFormat="1" ht="10.5" customHeight="1">
      <c r="A46" s="37"/>
      <c r="B46" s="84" t="s">
        <v>1025</v>
      </c>
      <c r="C46" s="39"/>
      <c r="D46" s="39"/>
      <c r="E46" s="98"/>
      <c r="F46" s="40" t="s">
        <v>961</v>
      </c>
      <c r="G46" s="41">
        <v>22.2</v>
      </c>
      <c r="H46" s="48"/>
      <c r="I46" s="103">
        <v>34.46</v>
      </c>
      <c r="J46" s="94"/>
      <c r="K46" s="303">
        <f t="shared" si="0"/>
        <v>765.01</v>
      </c>
      <c r="L46" s="95"/>
      <c r="M46" s="53"/>
      <c r="O46" s="102"/>
      <c r="P46" s="102"/>
    </row>
    <row r="47" spans="1:16" s="101" customFormat="1" ht="10.5" customHeight="1" thickBot="1">
      <c r="A47" s="37" t="s">
        <v>906</v>
      </c>
      <c r="B47" s="38" t="s">
        <v>1027</v>
      </c>
      <c r="C47" s="39"/>
      <c r="D47" s="39"/>
      <c r="E47" s="98"/>
      <c r="F47" s="40" t="s">
        <v>963</v>
      </c>
      <c r="G47" s="41">
        <v>18.4</v>
      </c>
      <c r="H47" s="48"/>
      <c r="I47" s="103">
        <v>13.13</v>
      </c>
      <c r="J47" s="94"/>
      <c r="K47" s="303">
        <f t="shared" si="0"/>
        <v>241.59</v>
      </c>
      <c r="L47" s="95"/>
      <c r="M47" s="53">
        <f>SUM(K44:K47)</f>
        <v>1384.8899999999999</v>
      </c>
      <c r="O47" s="102"/>
      <c r="P47" s="102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13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37864.52999999999</v>
      </c>
      <c r="L48" s="97"/>
      <c r="M48" s="345">
        <f>SUM(M5:M47)</f>
        <v>37864.530000000006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D50" s="55"/>
      <c r="M50" s="75"/>
    </row>
    <row r="51" spans="2:6" ht="15" customHeight="1">
      <c r="B51" s="164"/>
      <c r="C51" s="161"/>
      <c r="D51" s="161"/>
      <c r="E51" s="161"/>
      <c r="F51" s="166"/>
    </row>
    <row r="52" spans="2:6" ht="15" customHeight="1">
      <c r="B52" s="164"/>
      <c r="C52" s="161"/>
      <c r="D52" s="161"/>
      <c r="E52" s="161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00" verticalDpi="3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selection activeCell="B26" sqref="B2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Plan19!K40</f>
        <v>163281.08999999985</v>
      </c>
      <c r="L5" s="66"/>
      <c r="M5" s="339">
        <f>Plan19!M40</f>
        <v>163281.08999999988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76" t="s">
        <v>564</v>
      </c>
      <c r="B9" s="77" t="s">
        <v>983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35" t="s">
        <v>565</v>
      </c>
      <c r="B10" s="27" t="s">
        <v>1</v>
      </c>
      <c r="C10" s="28"/>
      <c r="D10" s="28"/>
      <c r="E10" s="29"/>
      <c r="F10" s="30" t="s">
        <v>961</v>
      </c>
      <c r="G10" s="36">
        <v>1.2</v>
      </c>
      <c r="H10" s="113"/>
      <c r="I10" s="183">
        <v>456.64</v>
      </c>
      <c r="J10" s="105"/>
      <c r="K10" s="297">
        <f>ROUND(G10*I10,2)</f>
        <v>547.97</v>
      </c>
      <c r="L10" s="113"/>
      <c r="M10" s="344"/>
    </row>
    <row r="11" spans="1:13" ht="13.5" customHeight="1">
      <c r="A11" s="35" t="s">
        <v>566</v>
      </c>
      <c r="B11" s="126" t="s">
        <v>1099</v>
      </c>
      <c r="C11" s="137"/>
      <c r="D11" s="137"/>
      <c r="E11" s="138"/>
      <c r="F11" s="125"/>
      <c r="G11" s="36"/>
      <c r="H11" s="113"/>
      <c r="I11" s="183"/>
      <c r="J11" s="105"/>
      <c r="K11" s="106"/>
      <c r="L11" s="113"/>
      <c r="M11" s="344"/>
    </row>
    <row r="12" spans="1:13" ht="13.5" customHeight="1">
      <c r="A12" s="35"/>
      <c r="B12" s="126" t="s">
        <v>1003</v>
      </c>
      <c r="C12" s="113"/>
      <c r="D12" s="113"/>
      <c r="E12" s="106"/>
      <c r="F12" s="139" t="s">
        <v>962</v>
      </c>
      <c r="G12" s="36">
        <v>1</v>
      </c>
      <c r="H12" s="113"/>
      <c r="I12" s="183">
        <v>230.55</v>
      </c>
      <c r="J12" s="105"/>
      <c r="K12" s="297">
        <f>ROUND(G12*I12,2)</f>
        <v>230.55</v>
      </c>
      <c r="L12" s="113"/>
      <c r="M12" s="344"/>
    </row>
    <row r="13" spans="1:13" ht="13.5" customHeight="1">
      <c r="A13" s="35" t="s">
        <v>567</v>
      </c>
      <c r="B13" s="115" t="s">
        <v>1020</v>
      </c>
      <c r="C13" s="113"/>
      <c r="D13" s="113"/>
      <c r="E13" s="106"/>
      <c r="F13" s="139"/>
      <c r="G13" s="36"/>
      <c r="H13" s="47"/>
      <c r="I13" s="183"/>
      <c r="J13" s="47"/>
      <c r="K13" s="45"/>
      <c r="L13" s="46"/>
      <c r="M13" s="52"/>
    </row>
    <row r="14" spans="1:13" ht="13.5" customHeight="1">
      <c r="A14" s="35"/>
      <c r="B14" s="160" t="s">
        <v>1021</v>
      </c>
      <c r="C14" s="113"/>
      <c r="D14" s="113"/>
      <c r="E14" s="106"/>
      <c r="F14" s="125" t="s">
        <v>962</v>
      </c>
      <c r="G14" s="36">
        <v>4</v>
      </c>
      <c r="H14" s="47"/>
      <c r="I14" s="183">
        <v>263.45</v>
      </c>
      <c r="J14" s="47"/>
      <c r="K14" s="297">
        <f>ROUND(G14*I14,2)</f>
        <v>1053.8</v>
      </c>
      <c r="L14" s="46"/>
      <c r="M14" s="52">
        <f>SUM(K10:K14)</f>
        <v>1832.32</v>
      </c>
    </row>
    <row r="15" spans="1:16" s="101" customFormat="1" ht="13.5" customHeight="1">
      <c r="A15" s="76" t="s">
        <v>568</v>
      </c>
      <c r="B15" s="80" t="s">
        <v>985</v>
      </c>
      <c r="C15" s="39"/>
      <c r="D15" s="39"/>
      <c r="E15" s="98"/>
      <c r="F15" s="40"/>
      <c r="G15" s="36"/>
      <c r="H15" s="47"/>
      <c r="I15" s="183"/>
      <c r="J15" s="88"/>
      <c r="K15" s="45"/>
      <c r="L15" s="89"/>
      <c r="M15" s="52"/>
      <c r="O15" s="102"/>
      <c r="P15" s="102"/>
    </row>
    <row r="16" spans="1:16" s="101" customFormat="1" ht="13.5" customHeight="1">
      <c r="A16" s="35" t="s">
        <v>569</v>
      </c>
      <c r="B16" s="38" t="s">
        <v>986</v>
      </c>
      <c r="C16" s="39"/>
      <c r="D16" s="39"/>
      <c r="E16" s="98"/>
      <c r="F16" s="40" t="s">
        <v>961</v>
      </c>
      <c r="G16" s="36">
        <v>0.84</v>
      </c>
      <c r="H16" s="47"/>
      <c r="I16" s="183">
        <v>59.8</v>
      </c>
      <c r="J16" s="88"/>
      <c r="K16" s="297">
        <f>ROUND(G16*I16,2)</f>
        <v>50.23</v>
      </c>
      <c r="L16" s="89"/>
      <c r="M16" s="52"/>
      <c r="O16" s="102"/>
      <c r="P16" s="102"/>
    </row>
    <row r="17" spans="1:16" s="101" customFormat="1" ht="13.5" customHeight="1">
      <c r="A17" s="35" t="s">
        <v>675</v>
      </c>
      <c r="B17" s="38" t="s">
        <v>913</v>
      </c>
      <c r="C17" s="39"/>
      <c r="D17" s="39"/>
      <c r="E17" s="98"/>
      <c r="F17" s="40" t="s">
        <v>961</v>
      </c>
      <c r="G17" s="41">
        <v>2.4</v>
      </c>
      <c r="H17" s="48"/>
      <c r="I17" s="183">
        <v>246.51</v>
      </c>
      <c r="J17" s="88"/>
      <c r="K17" s="297">
        <f>ROUND(G17*I17,2)</f>
        <v>591.62</v>
      </c>
      <c r="L17" s="89"/>
      <c r="M17" s="52">
        <f>SUM(K16:K17)</f>
        <v>641.85</v>
      </c>
      <c r="O17" s="102"/>
      <c r="P17" s="102"/>
    </row>
    <row r="18" spans="1:16" s="101" customFormat="1" ht="13.5" customHeight="1">
      <c r="A18" s="76" t="s">
        <v>571</v>
      </c>
      <c r="B18" s="79" t="s">
        <v>964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 t="s">
        <v>570</v>
      </c>
      <c r="B19" s="38" t="s">
        <v>1065</v>
      </c>
      <c r="C19" s="39"/>
      <c r="D19" s="39"/>
      <c r="E19" s="98"/>
      <c r="F19" s="40"/>
      <c r="G19" s="36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3.5" customHeight="1">
      <c r="A20" s="35"/>
      <c r="B20" s="38" t="s">
        <v>980</v>
      </c>
      <c r="C20" s="39"/>
      <c r="D20" s="39"/>
      <c r="E20" s="98"/>
      <c r="F20" s="40" t="s">
        <v>961</v>
      </c>
      <c r="G20" s="36">
        <v>16.66</v>
      </c>
      <c r="H20" s="47"/>
      <c r="I20" s="183">
        <v>5.62</v>
      </c>
      <c r="J20" s="88"/>
      <c r="K20" s="297">
        <f>ROUND(G20*I20,2)</f>
        <v>93.63</v>
      </c>
      <c r="L20" s="89"/>
      <c r="M20" s="52"/>
      <c r="O20" s="102"/>
      <c r="P20" s="102"/>
    </row>
    <row r="21" spans="1:16" s="101" customFormat="1" ht="13.5" customHeight="1">
      <c r="A21" s="35" t="s">
        <v>572</v>
      </c>
      <c r="B21" s="38" t="s">
        <v>981</v>
      </c>
      <c r="C21" s="39"/>
      <c r="D21" s="39"/>
      <c r="E21" s="98"/>
      <c r="F21" s="40" t="s">
        <v>961</v>
      </c>
      <c r="G21" s="41">
        <v>16.66</v>
      </c>
      <c r="H21" s="48"/>
      <c r="I21" s="183">
        <v>9.34</v>
      </c>
      <c r="J21" s="94"/>
      <c r="K21" s="297">
        <f>ROUND(G21*I21,2)</f>
        <v>155.6</v>
      </c>
      <c r="L21" s="95"/>
      <c r="M21" s="53"/>
      <c r="O21" s="102"/>
      <c r="P21" s="102"/>
    </row>
    <row r="22" spans="1:16" s="101" customFormat="1" ht="13.5" customHeight="1">
      <c r="A22" s="35" t="s">
        <v>573</v>
      </c>
      <c r="B22" s="160" t="s">
        <v>1102</v>
      </c>
      <c r="C22" s="137"/>
      <c r="D22" s="137"/>
      <c r="E22" s="138"/>
      <c r="F22" s="139" t="s">
        <v>961</v>
      </c>
      <c r="G22" s="140">
        <v>14.88</v>
      </c>
      <c r="H22" s="48"/>
      <c r="I22" s="183">
        <v>8.65</v>
      </c>
      <c r="J22" s="94"/>
      <c r="K22" s="297">
        <f>ROUND(G22*I22,2)</f>
        <v>128.71</v>
      </c>
      <c r="L22" s="95"/>
      <c r="M22" s="53">
        <f>SUM(K20:K22)</f>
        <v>377.94</v>
      </c>
      <c r="O22" s="102"/>
      <c r="P22" s="102"/>
    </row>
    <row r="23" spans="1:16" s="101" customFormat="1" ht="13.5" customHeight="1">
      <c r="A23" s="76" t="s">
        <v>574</v>
      </c>
      <c r="B23" s="80" t="s">
        <v>1001</v>
      </c>
      <c r="C23" s="39"/>
      <c r="D23" s="39"/>
      <c r="E23" s="98"/>
      <c r="F23" s="40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3.5" customHeight="1">
      <c r="A24" s="35" t="s">
        <v>575</v>
      </c>
      <c r="B24" s="38" t="s">
        <v>1022</v>
      </c>
      <c r="C24" s="39"/>
      <c r="D24" s="39"/>
      <c r="E24" s="98"/>
      <c r="F24" s="139" t="s">
        <v>962</v>
      </c>
      <c r="G24" s="140">
        <v>8</v>
      </c>
      <c r="H24" s="48"/>
      <c r="I24" s="183">
        <v>86.85</v>
      </c>
      <c r="J24" s="94"/>
      <c r="K24" s="297">
        <f>ROUND(G24*I24,2)</f>
        <v>694.8</v>
      </c>
      <c r="L24" s="95"/>
      <c r="M24" s="53">
        <f>K24</f>
        <v>694.8</v>
      </c>
      <c r="O24" s="102"/>
      <c r="P24" s="102"/>
    </row>
    <row r="25" spans="1:16" s="101" customFormat="1" ht="13.5" customHeight="1">
      <c r="A25" s="107" t="s">
        <v>576</v>
      </c>
      <c r="B25" s="136" t="s">
        <v>1054</v>
      </c>
      <c r="C25" s="39"/>
      <c r="D25" s="39"/>
      <c r="E25" s="98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3.5" customHeight="1">
      <c r="A26" s="76" t="s">
        <v>577</v>
      </c>
      <c r="B26" s="79" t="s">
        <v>967</v>
      </c>
      <c r="C26" s="28"/>
      <c r="D26" s="28"/>
      <c r="E26" s="29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3.5" customHeight="1">
      <c r="A27" s="109" t="s">
        <v>578</v>
      </c>
      <c r="B27" s="38" t="s">
        <v>1024</v>
      </c>
      <c r="C27" s="39"/>
      <c r="D27" s="39"/>
      <c r="E27" s="98"/>
      <c r="F27" s="40" t="s">
        <v>961</v>
      </c>
      <c r="G27" s="41">
        <v>9.8</v>
      </c>
      <c r="H27" s="48"/>
      <c r="I27" s="183">
        <v>6.21</v>
      </c>
      <c r="J27" s="94"/>
      <c r="K27" s="297">
        <f>ROUND(G27*I27,2)</f>
        <v>60.86</v>
      </c>
      <c r="L27" s="95"/>
      <c r="M27" s="53"/>
      <c r="O27" s="102"/>
      <c r="P27" s="102"/>
    </row>
    <row r="28" spans="1:16" s="101" customFormat="1" ht="13.5" customHeight="1">
      <c r="A28" s="109" t="s">
        <v>579</v>
      </c>
      <c r="B28" s="38" t="s">
        <v>971</v>
      </c>
      <c r="C28" s="39"/>
      <c r="D28" s="39"/>
      <c r="E28" s="98"/>
      <c r="F28" s="40" t="s">
        <v>961</v>
      </c>
      <c r="G28" s="41">
        <v>17.7</v>
      </c>
      <c r="H28" s="48"/>
      <c r="I28" s="183">
        <v>2.39</v>
      </c>
      <c r="J28" s="94"/>
      <c r="K28" s="297">
        <f>ROUND(G28*I28,2)</f>
        <v>42.3</v>
      </c>
      <c r="L28" s="95"/>
      <c r="M28" s="53"/>
      <c r="O28" s="102"/>
      <c r="P28" s="102"/>
    </row>
    <row r="29" spans="1:16" s="101" customFormat="1" ht="13.5" customHeight="1">
      <c r="A29" s="109" t="s">
        <v>580</v>
      </c>
      <c r="B29" s="38" t="s">
        <v>987</v>
      </c>
      <c r="C29" s="39"/>
      <c r="D29" s="39"/>
      <c r="E29" s="98"/>
      <c r="F29" s="40" t="s">
        <v>961</v>
      </c>
      <c r="G29" s="41">
        <v>2.88</v>
      </c>
      <c r="H29" s="48"/>
      <c r="I29" s="185">
        <v>7.47</v>
      </c>
      <c r="J29" s="94"/>
      <c r="K29" s="297">
        <f>ROUND(G29*I29,2)</f>
        <v>21.51</v>
      </c>
      <c r="L29" s="95"/>
      <c r="M29" s="53">
        <f>SUM(K27:K29)</f>
        <v>124.67</v>
      </c>
      <c r="O29" s="102"/>
      <c r="P29" s="102"/>
    </row>
    <row r="30" spans="1:16" s="101" customFormat="1" ht="13.5" customHeight="1">
      <c r="A30" s="141" t="s">
        <v>581</v>
      </c>
      <c r="B30" s="79" t="s">
        <v>999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37" t="s">
        <v>582</v>
      </c>
      <c r="B31" s="38" t="s">
        <v>1041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/>
      <c r="B32" s="38" t="s">
        <v>1028</v>
      </c>
      <c r="C32" s="39"/>
      <c r="D32" s="39"/>
      <c r="E32" s="98"/>
      <c r="F32" s="40" t="s">
        <v>962</v>
      </c>
      <c r="G32" s="41">
        <v>2</v>
      </c>
      <c r="H32" s="48"/>
      <c r="I32" s="183">
        <v>55.22</v>
      </c>
      <c r="J32" s="94"/>
      <c r="K32" s="297">
        <f>ROUND(G32*I32,2)</f>
        <v>110.44</v>
      </c>
      <c r="L32" s="95"/>
      <c r="M32" s="53"/>
      <c r="O32" s="102"/>
      <c r="P32" s="102"/>
    </row>
    <row r="33" spans="1:16" s="85" customFormat="1" ht="13.5" customHeight="1">
      <c r="A33" s="37" t="s">
        <v>583</v>
      </c>
      <c r="B33" s="38" t="s">
        <v>1030</v>
      </c>
      <c r="C33" s="39"/>
      <c r="D33" s="39"/>
      <c r="E33" s="98"/>
      <c r="F33" s="40" t="s">
        <v>962</v>
      </c>
      <c r="G33" s="41">
        <v>1</v>
      </c>
      <c r="H33" s="48"/>
      <c r="I33" s="45">
        <v>42.58</v>
      </c>
      <c r="J33" s="94"/>
      <c r="K33" s="297">
        <f>ROUND(G33*I33,2)</f>
        <v>42.58</v>
      </c>
      <c r="L33" s="91"/>
      <c r="M33" s="53"/>
      <c r="O33" s="86"/>
      <c r="P33" s="86"/>
    </row>
    <row r="34" spans="1:16" s="85" customFormat="1" ht="13.5" customHeight="1">
      <c r="A34" s="37" t="s">
        <v>584</v>
      </c>
      <c r="B34" s="38" t="s">
        <v>1032</v>
      </c>
      <c r="C34" s="39"/>
      <c r="D34" s="39"/>
      <c r="E34" s="98"/>
      <c r="F34" s="40" t="s">
        <v>962</v>
      </c>
      <c r="G34" s="41">
        <v>1</v>
      </c>
      <c r="H34" s="48"/>
      <c r="I34" s="296">
        <v>49.85</v>
      </c>
      <c r="J34" s="94"/>
      <c r="K34" s="297">
        <f>ROUND(G34*I34,2)</f>
        <v>49.85</v>
      </c>
      <c r="L34" s="91"/>
      <c r="M34" s="53">
        <f>SUM(K32:K34)</f>
        <v>202.86999999999998</v>
      </c>
      <c r="O34" s="86"/>
      <c r="P34" s="86"/>
    </row>
    <row r="35" spans="1:16" s="85" customFormat="1" ht="13.5" customHeight="1">
      <c r="A35" s="78" t="s">
        <v>585</v>
      </c>
      <c r="B35" s="79" t="s">
        <v>972</v>
      </c>
      <c r="C35" s="39"/>
      <c r="D35" s="39"/>
      <c r="E35" s="98"/>
      <c r="F35" s="40"/>
      <c r="G35" s="41"/>
      <c r="H35" s="48"/>
      <c r="I35" s="183"/>
      <c r="J35" s="94"/>
      <c r="K35" s="103"/>
      <c r="L35" s="91"/>
      <c r="M35" s="53"/>
      <c r="O35" s="86"/>
      <c r="P35" s="86"/>
    </row>
    <row r="36" spans="1:16" s="85" customFormat="1" ht="13.5" customHeight="1">
      <c r="A36" s="37" t="s">
        <v>586</v>
      </c>
      <c r="B36" s="27" t="s">
        <v>973</v>
      </c>
      <c r="C36" s="39"/>
      <c r="D36" s="39"/>
      <c r="E36" s="98"/>
      <c r="F36" s="40"/>
      <c r="G36" s="41"/>
      <c r="H36" s="48"/>
      <c r="I36" s="183"/>
      <c r="J36" s="94"/>
      <c r="K36" s="87"/>
      <c r="L36" s="95"/>
      <c r="M36" s="53"/>
      <c r="O36" s="86"/>
      <c r="P36" s="86"/>
    </row>
    <row r="37" spans="1:16" s="85" customFormat="1" ht="13.5" customHeight="1" thickBot="1">
      <c r="A37" s="37"/>
      <c r="B37" s="27" t="s">
        <v>974</v>
      </c>
      <c r="C37" s="39"/>
      <c r="D37" s="39"/>
      <c r="E37" s="98"/>
      <c r="F37" s="40" t="s">
        <v>961</v>
      </c>
      <c r="G37" s="41">
        <v>17.7</v>
      </c>
      <c r="H37" s="48"/>
      <c r="I37" s="183">
        <v>2.39</v>
      </c>
      <c r="J37" s="94"/>
      <c r="K37" s="297">
        <f>ROUND(G37*I37,2)</f>
        <v>42.3</v>
      </c>
      <c r="L37" s="95"/>
      <c r="M37" s="53"/>
      <c r="O37" s="86"/>
      <c r="P37" s="86"/>
    </row>
    <row r="38" spans="1:13" ht="19.5" customHeight="1" thickTop="1">
      <c r="A38" s="69" t="str">
        <f>Plan1!A52</f>
        <v>DATA:   03/03/2005   </v>
      </c>
      <c r="B38" s="70"/>
      <c r="C38" s="71" t="s">
        <v>965</v>
      </c>
      <c r="D38" s="70"/>
      <c r="E38" s="72"/>
      <c r="F38" s="70" t="s">
        <v>952</v>
      </c>
      <c r="G38" s="72"/>
      <c r="H38" s="70" t="s">
        <v>959</v>
      </c>
      <c r="I38" s="72"/>
      <c r="J38" s="70"/>
      <c r="K38" s="104">
        <f>SUM(K5:K37)</f>
        <v>167197.8399999998</v>
      </c>
      <c r="L38" s="97"/>
      <c r="M38" s="345">
        <f>SUM(M5:M37)</f>
        <v>167155.5399999999</v>
      </c>
    </row>
    <row r="39" spans="1:13" ht="19.5" customHeight="1" thickBot="1">
      <c r="A39" s="24"/>
      <c r="B39" s="25"/>
      <c r="C39" s="56"/>
      <c r="D39" s="23"/>
      <c r="E39" s="57"/>
      <c r="F39" s="23"/>
      <c r="G39" s="57"/>
      <c r="H39" s="23" t="s">
        <v>960</v>
      </c>
      <c r="I39" s="57"/>
      <c r="J39" s="23"/>
      <c r="K39" s="73"/>
      <c r="L39" s="23"/>
      <c r="M39" s="346"/>
    </row>
    <row r="40" spans="1:13" ht="15" customHeight="1" thickTop="1">
      <c r="A40" s="167"/>
      <c r="B40" s="55"/>
      <c r="C40" s="164"/>
      <c r="D40" s="161"/>
      <c r="E40" s="161"/>
      <c r="F40" s="166"/>
      <c r="M40" s="75"/>
    </row>
    <row r="41" spans="1:6" ht="15" customHeight="1">
      <c r="A41" s="167"/>
      <c r="B41" s="55"/>
      <c r="C41" s="164"/>
      <c r="D41" s="164"/>
      <c r="E41" s="164"/>
      <c r="F41" s="166"/>
    </row>
    <row r="42" spans="2:6" ht="15" customHeight="1">
      <c r="B42" s="164"/>
      <c r="C42" s="161"/>
      <c r="D42" s="161"/>
      <c r="E42" s="161"/>
      <c r="F42" s="16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890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Plan20!K38</f>
        <v>167197.8399999998</v>
      </c>
      <c r="L5" s="66"/>
      <c r="M5" s="339">
        <f>Plan20!M38</f>
        <v>167155.5399999999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35" t="s">
        <v>587</v>
      </c>
      <c r="B9" s="100" t="s">
        <v>976</v>
      </c>
      <c r="C9" s="143"/>
      <c r="D9" s="143"/>
      <c r="E9" s="144"/>
      <c r="F9" s="145" t="s">
        <v>961</v>
      </c>
      <c r="G9" s="146">
        <v>17.7</v>
      </c>
      <c r="H9" s="111"/>
      <c r="I9" s="298">
        <v>16.43</v>
      </c>
      <c r="J9" s="110"/>
      <c r="K9" s="297">
        <f>ROUND(G9*I9,2)</f>
        <v>290.81</v>
      </c>
      <c r="L9" s="111"/>
      <c r="M9" s="349"/>
    </row>
    <row r="10" spans="1:13" ht="12.75" customHeight="1">
      <c r="A10" s="35" t="s">
        <v>588</v>
      </c>
      <c r="B10" s="27" t="s">
        <v>977</v>
      </c>
      <c r="C10" s="28"/>
      <c r="D10" s="147"/>
      <c r="E10" s="148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84" t="s">
        <v>978</v>
      </c>
      <c r="C11" s="39"/>
      <c r="D11" s="67"/>
      <c r="E11" s="68"/>
      <c r="F11" s="30" t="s">
        <v>961</v>
      </c>
      <c r="G11" s="36">
        <v>15.32</v>
      </c>
      <c r="H11" s="113"/>
      <c r="I11" s="183">
        <v>28.36</v>
      </c>
      <c r="J11" s="105"/>
      <c r="K11" s="297">
        <f>ROUND(G11*I11,2)</f>
        <v>434.48</v>
      </c>
      <c r="L11" s="113"/>
      <c r="M11" s="344"/>
    </row>
    <row r="12" spans="1:13" ht="12.75" customHeight="1">
      <c r="A12" s="35" t="s">
        <v>589</v>
      </c>
      <c r="B12" s="100" t="s">
        <v>996</v>
      </c>
      <c r="C12" s="28"/>
      <c r="D12" s="28"/>
      <c r="E12" s="29"/>
      <c r="F12" s="40" t="s">
        <v>963</v>
      </c>
      <c r="G12" s="36">
        <v>11.8</v>
      </c>
      <c r="H12" s="113"/>
      <c r="I12" s="183">
        <v>18.2</v>
      </c>
      <c r="J12" s="105"/>
      <c r="K12" s="297">
        <f>ROUND(G12*I12,2)</f>
        <v>214.76</v>
      </c>
      <c r="L12" s="113"/>
      <c r="M12" s="344"/>
    </row>
    <row r="13" spans="1:13" ht="12.75" customHeight="1">
      <c r="A13" s="35" t="s">
        <v>590</v>
      </c>
      <c r="B13" s="84" t="s">
        <v>1104</v>
      </c>
      <c r="C13" s="39"/>
      <c r="D13" s="67"/>
      <c r="E13" s="68"/>
      <c r="F13" s="40" t="s">
        <v>963</v>
      </c>
      <c r="G13" s="41">
        <v>1.5</v>
      </c>
      <c r="H13" s="48"/>
      <c r="I13" s="183">
        <v>22.88</v>
      </c>
      <c r="J13" s="94"/>
      <c r="K13" s="297">
        <f>ROUND(G13*I13,2)</f>
        <v>34.32</v>
      </c>
      <c r="L13" s="113"/>
      <c r="M13" s="344">
        <f>SUM(Plan20!K37)+SUM(Plan21!K9:K13)</f>
        <v>1016.67</v>
      </c>
    </row>
    <row r="14" spans="1:13" ht="12.75" customHeight="1">
      <c r="A14" s="120" t="s">
        <v>591</v>
      </c>
      <c r="B14" s="168" t="s">
        <v>975</v>
      </c>
      <c r="C14" s="113"/>
      <c r="D14" s="113"/>
      <c r="E14" s="106"/>
      <c r="F14" s="139"/>
      <c r="G14" s="118"/>
      <c r="H14" s="47"/>
      <c r="I14" s="183"/>
      <c r="J14" s="47"/>
      <c r="K14" s="45"/>
      <c r="L14" s="46"/>
      <c r="M14" s="52"/>
    </row>
    <row r="15" spans="1:13" ht="12.75" customHeight="1">
      <c r="A15" s="109" t="s">
        <v>592</v>
      </c>
      <c r="B15" s="38" t="s">
        <v>1026</v>
      </c>
      <c r="C15" s="28"/>
      <c r="D15" s="28"/>
      <c r="E15" s="29"/>
      <c r="F15" s="30" t="s">
        <v>961</v>
      </c>
      <c r="G15" s="118">
        <v>9.8</v>
      </c>
      <c r="H15" s="47"/>
      <c r="I15" s="183">
        <v>17.04</v>
      </c>
      <c r="J15" s="47"/>
      <c r="K15" s="297">
        <f>ROUND(G15*I15,2)</f>
        <v>166.99</v>
      </c>
      <c r="L15" s="46"/>
      <c r="M15" s="52"/>
    </row>
    <row r="16" spans="1:13" ht="12.75" customHeight="1">
      <c r="A16" s="109" t="s">
        <v>593</v>
      </c>
      <c r="B16" s="38" t="s">
        <v>970</v>
      </c>
      <c r="C16" s="39"/>
      <c r="D16" s="39"/>
      <c r="E16" s="98"/>
      <c r="F16" s="40"/>
      <c r="G16" s="118"/>
      <c r="H16" s="47"/>
      <c r="I16" s="183"/>
      <c r="J16" s="47"/>
      <c r="K16" s="45"/>
      <c r="L16" s="46"/>
      <c r="M16" s="52"/>
    </row>
    <row r="17" spans="1:13" ht="12.75" customHeight="1">
      <c r="A17" s="109"/>
      <c r="B17" s="84" t="s">
        <v>1025</v>
      </c>
      <c r="C17" s="39"/>
      <c r="D17" s="39"/>
      <c r="E17" s="98"/>
      <c r="F17" s="40" t="s">
        <v>961</v>
      </c>
      <c r="G17" s="118">
        <v>9.8</v>
      </c>
      <c r="H17" s="47"/>
      <c r="I17" s="183">
        <v>34.46</v>
      </c>
      <c r="J17" s="47"/>
      <c r="K17" s="297">
        <f>ROUND(G17*I17,2)</f>
        <v>337.71</v>
      </c>
      <c r="L17" s="46"/>
      <c r="M17" s="52"/>
    </row>
    <row r="18" spans="1:16" s="101" customFormat="1" ht="12.75" customHeight="1">
      <c r="A18" s="109" t="s">
        <v>594</v>
      </c>
      <c r="B18" s="38" t="s">
        <v>1027</v>
      </c>
      <c r="C18" s="39"/>
      <c r="D18" s="39"/>
      <c r="E18" s="98"/>
      <c r="F18" s="40" t="s">
        <v>963</v>
      </c>
      <c r="G18" s="118">
        <v>11.8</v>
      </c>
      <c r="H18" s="47"/>
      <c r="I18" s="183">
        <v>13.13</v>
      </c>
      <c r="J18" s="88"/>
      <c r="K18" s="297">
        <f>ROUND(G18*I18,2)</f>
        <v>154.93</v>
      </c>
      <c r="L18" s="89"/>
      <c r="M18" s="52">
        <f>SUM(K15:K18)</f>
        <v>659.63</v>
      </c>
      <c r="O18" s="102"/>
      <c r="P18" s="102"/>
    </row>
    <row r="19" spans="1:16" s="101" customFormat="1" ht="12.75" customHeight="1">
      <c r="A19" s="120" t="s">
        <v>595</v>
      </c>
      <c r="B19" s="169" t="s">
        <v>983</v>
      </c>
      <c r="C19" s="137"/>
      <c r="D19" s="137"/>
      <c r="E19" s="138"/>
      <c r="F19" s="139"/>
      <c r="G19" s="118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2.75" customHeight="1">
      <c r="A20" s="109" t="s">
        <v>596</v>
      </c>
      <c r="B20" s="27" t="s">
        <v>1119</v>
      </c>
      <c r="C20" s="137"/>
      <c r="D20" s="137"/>
      <c r="E20" s="138"/>
      <c r="F20" s="139" t="s">
        <v>961</v>
      </c>
      <c r="G20" s="118">
        <v>1.2</v>
      </c>
      <c r="H20" s="47"/>
      <c r="I20" s="183">
        <v>248.31</v>
      </c>
      <c r="J20" s="88"/>
      <c r="K20" s="297">
        <f>ROUND(G20*I20,2)</f>
        <v>297.97</v>
      </c>
      <c r="L20" s="89"/>
      <c r="M20" s="52"/>
      <c r="O20" s="102"/>
      <c r="P20" s="102"/>
    </row>
    <row r="21" spans="1:16" s="101" customFormat="1" ht="12.75" customHeight="1">
      <c r="A21" s="109" t="s">
        <v>597</v>
      </c>
      <c r="B21" s="126" t="s">
        <v>1099</v>
      </c>
      <c r="C21" s="137"/>
      <c r="D21" s="137"/>
      <c r="E21" s="138"/>
      <c r="F21" s="139"/>
      <c r="G21" s="118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12.75" customHeight="1">
      <c r="A22" s="109"/>
      <c r="B22" s="126" t="s">
        <v>1003</v>
      </c>
      <c r="C22" s="137"/>
      <c r="D22" s="137"/>
      <c r="E22" s="138"/>
      <c r="F22" s="139" t="s">
        <v>962</v>
      </c>
      <c r="G22" s="140">
        <v>1</v>
      </c>
      <c r="H22" s="48"/>
      <c r="I22" s="183">
        <v>230.55</v>
      </c>
      <c r="J22" s="94"/>
      <c r="K22" s="297">
        <f>ROUND(G22*I22,2)</f>
        <v>230.55</v>
      </c>
      <c r="L22" s="95"/>
      <c r="M22" s="53">
        <f>SUM(K20:K22)</f>
        <v>528.52</v>
      </c>
      <c r="O22" s="102"/>
      <c r="P22" s="102"/>
    </row>
    <row r="23" spans="1:16" s="101" customFormat="1" ht="12.75" customHeight="1">
      <c r="A23" s="120" t="s">
        <v>598</v>
      </c>
      <c r="B23" s="169" t="s">
        <v>985</v>
      </c>
      <c r="C23" s="137"/>
      <c r="D23" s="137"/>
      <c r="E23" s="138"/>
      <c r="F23" s="139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2.75" customHeight="1">
      <c r="A24" s="109" t="s">
        <v>599</v>
      </c>
      <c r="B24" s="160" t="s">
        <v>986</v>
      </c>
      <c r="C24" s="137"/>
      <c r="D24" s="137"/>
      <c r="E24" s="138"/>
      <c r="F24" s="139" t="s">
        <v>961</v>
      </c>
      <c r="G24" s="140">
        <v>0.84</v>
      </c>
      <c r="H24" s="48"/>
      <c r="I24" s="183">
        <v>59.8</v>
      </c>
      <c r="J24" s="94"/>
      <c r="K24" s="297">
        <f>ROUND(G24*I24,2)</f>
        <v>50.23</v>
      </c>
      <c r="L24" s="95"/>
      <c r="M24" s="53">
        <f>K24</f>
        <v>50.23</v>
      </c>
      <c r="O24" s="102"/>
      <c r="P24" s="102"/>
    </row>
    <row r="25" spans="1:16" s="101" customFormat="1" ht="12.75" customHeight="1">
      <c r="A25" s="120" t="s">
        <v>600</v>
      </c>
      <c r="B25" s="169" t="s">
        <v>964</v>
      </c>
      <c r="C25" s="137"/>
      <c r="D25" s="137"/>
      <c r="E25" s="138"/>
      <c r="F25" s="139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109" t="s">
        <v>601</v>
      </c>
      <c r="B26" s="160" t="s">
        <v>979</v>
      </c>
      <c r="C26" s="113"/>
      <c r="D26" s="113"/>
      <c r="E26" s="106"/>
      <c r="F26" s="139"/>
      <c r="G26" s="140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109"/>
      <c r="B27" s="160" t="s">
        <v>980</v>
      </c>
      <c r="C27" s="137"/>
      <c r="D27" s="137"/>
      <c r="E27" s="138"/>
      <c r="F27" s="139" t="s">
        <v>961</v>
      </c>
      <c r="G27" s="140">
        <v>28.07</v>
      </c>
      <c r="H27" s="48"/>
      <c r="I27" s="183">
        <v>5.62</v>
      </c>
      <c r="J27" s="94"/>
      <c r="K27" s="297">
        <f>ROUND(G27*I27,2)</f>
        <v>157.75</v>
      </c>
      <c r="L27" s="95"/>
      <c r="M27" s="53"/>
      <c r="O27" s="102"/>
      <c r="P27" s="102"/>
    </row>
    <row r="28" spans="1:16" s="101" customFormat="1" ht="12.75" customHeight="1">
      <c r="A28" s="109" t="s">
        <v>602</v>
      </c>
      <c r="B28" s="160" t="s">
        <v>981</v>
      </c>
      <c r="C28" s="137"/>
      <c r="D28" s="137"/>
      <c r="E28" s="138"/>
      <c r="F28" s="139" t="s">
        <v>961</v>
      </c>
      <c r="G28" s="140">
        <v>28.07</v>
      </c>
      <c r="H28" s="48"/>
      <c r="I28" s="185">
        <v>9.34</v>
      </c>
      <c r="J28" s="94"/>
      <c r="K28" s="297">
        <f>ROUND(G28*I28,2)</f>
        <v>262.17</v>
      </c>
      <c r="L28" s="95"/>
      <c r="M28" s="53"/>
      <c r="O28" s="102"/>
      <c r="P28" s="102"/>
    </row>
    <row r="29" spans="1:16" s="101" customFormat="1" ht="12.75" customHeight="1">
      <c r="A29" s="142" t="s">
        <v>603</v>
      </c>
      <c r="B29" s="160" t="s">
        <v>1102</v>
      </c>
      <c r="C29" s="137"/>
      <c r="D29" s="137"/>
      <c r="E29" s="138"/>
      <c r="F29" s="139" t="s">
        <v>961</v>
      </c>
      <c r="G29" s="140">
        <v>3.36</v>
      </c>
      <c r="H29" s="48"/>
      <c r="I29" s="183">
        <v>8.65</v>
      </c>
      <c r="J29" s="94"/>
      <c r="K29" s="297">
        <f>ROUND(G29*I29,2)</f>
        <v>29.06</v>
      </c>
      <c r="L29" s="95"/>
      <c r="M29" s="53">
        <f>SUM(K27:K29)</f>
        <v>448.98</v>
      </c>
      <c r="O29" s="102"/>
      <c r="P29" s="102"/>
    </row>
    <row r="30" spans="1:16" s="101" customFormat="1" ht="12.75" customHeight="1">
      <c r="A30" s="117" t="s">
        <v>604</v>
      </c>
      <c r="B30" s="136" t="s">
        <v>1055</v>
      </c>
      <c r="C30" s="137"/>
      <c r="D30" s="137"/>
      <c r="E30" s="138"/>
      <c r="F30" s="139"/>
      <c r="G30" s="140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2.75" customHeight="1">
      <c r="A31" s="78" t="s">
        <v>605</v>
      </c>
      <c r="B31" s="79" t="s">
        <v>967</v>
      </c>
      <c r="C31" s="39"/>
      <c r="D31" s="39"/>
      <c r="E31" s="98"/>
      <c r="F31" s="40"/>
      <c r="G31" s="140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2.75" customHeight="1">
      <c r="A32" s="142" t="s">
        <v>606</v>
      </c>
      <c r="B32" s="38" t="s">
        <v>1024</v>
      </c>
      <c r="C32" s="39"/>
      <c r="D32" s="39"/>
      <c r="E32" s="98"/>
      <c r="F32" s="40" t="s">
        <v>961</v>
      </c>
      <c r="G32" s="140">
        <v>9.66</v>
      </c>
      <c r="H32" s="48"/>
      <c r="I32" s="45">
        <v>6.21</v>
      </c>
      <c r="J32" s="94"/>
      <c r="K32" s="297">
        <f>ROUND(G32*I32,2)</f>
        <v>59.99</v>
      </c>
      <c r="L32" s="95"/>
      <c r="M32" s="53"/>
      <c r="O32" s="102"/>
      <c r="P32" s="102"/>
    </row>
    <row r="33" spans="1:16" s="85" customFormat="1" ht="12.75" customHeight="1">
      <c r="A33" s="142" t="s">
        <v>607</v>
      </c>
      <c r="B33" s="38" t="s">
        <v>987</v>
      </c>
      <c r="C33" s="39"/>
      <c r="D33" s="39"/>
      <c r="E33" s="98"/>
      <c r="F33" s="40" t="s">
        <v>961</v>
      </c>
      <c r="G33" s="140">
        <v>3.28</v>
      </c>
      <c r="H33" s="48"/>
      <c r="I33" s="296">
        <v>7.47</v>
      </c>
      <c r="J33" s="94"/>
      <c r="K33" s="297">
        <f>ROUND(G33*I33,2)</f>
        <v>24.5</v>
      </c>
      <c r="L33" s="91"/>
      <c r="M33" s="53"/>
      <c r="O33" s="86"/>
      <c r="P33" s="86"/>
    </row>
    <row r="34" spans="1:16" s="85" customFormat="1" ht="12.75" customHeight="1">
      <c r="A34" s="142" t="s">
        <v>608</v>
      </c>
      <c r="B34" s="38" t="s">
        <v>971</v>
      </c>
      <c r="C34" s="39"/>
      <c r="D34" s="39"/>
      <c r="E34" s="98"/>
      <c r="F34" s="40" t="s">
        <v>961</v>
      </c>
      <c r="G34" s="41">
        <v>34.64</v>
      </c>
      <c r="H34" s="48"/>
      <c r="I34" s="183">
        <v>2.39</v>
      </c>
      <c r="J34" s="94"/>
      <c r="K34" s="297">
        <f>ROUND(G34*I34,2)</f>
        <v>82.79</v>
      </c>
      <c r="L34" s="91"/>
      <c r="M34" s="53">
        <f>SUM(K32:K34)</f>
        <v>167.28000000000003</v>
      </c>
      <c r="O34" s="86"/>
      <c r="P34" s="86"/>
    </row>
    <row r="35" spans="1:16" s="85" customFormat="1" ht="12.75" customHeight="1">
      <c r="A35" s="141" t="s">
        <v>609</v>
      </c>
      <c r="B35" s="79" t="s">
        <v>999</v>
      </c>
      <c r="C35" s="39"/>
      <c r="D35" s="39"/>
      <c r="E35" s="98"/>
      <c r="F35" s="40"/>
      <c r="G35" s="140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2.75" customHeight="1">
      <c r="A36" s="37" t="s">
        <v>610</v>
      </c>
      <c r="B36" s="38" t="s">
        <v>1041</v>
      </c>
      <c r="C36" s="39"/>
      <c r="D36" s="39"/>
      <c r="E36" s="98"/>
      <c r="F36" s="40"/>
      <c r="G36" s="41"/>
      <c r="H36" s="48"/>
      <c r="I36" s="183"/>
      <c r="J36" s="94"/>
      <c r="K36" s="45"/>
      <c r="L36" s="91"/>
      <c r="M36" s="53"/>
      <c r="O36" s="86"/>
      <c r="P36" s="86"/>
    </row>
    <row r="37" spans="1:16" s="85" customFormat="1" ht="12.75" customHeight="1">
      <c r="A37" s="37"/>
      <c r="B37" s="38" t="s">
        <v>1028</v>
      </c>
      <c r="C37" s="39"/>
      <c r="D37" s="39"/>
      <c r="E37" s="98"/>
      <c r="F37" s="40" t="s">
        <v>962</v>
      </c>
      <c r="G37" s="41">
        <v>2</v>
      </c>
      <c r="H37" s="48"/>
      <c r="I37" s="297">
        <v>55.22</v>
      </c>
      <c r="J37" s="94"/>
      <c r="K37" s="297">
        <f>ROUND(G37*I37,2)</f>
        <v>110.44</v>
      </c>
      <c r="L37" s="91"/>
      <c r="M37" s="53"/>
      <c r="O37" s="86"/>
      <c r="P37" s="86"/>
    </row>
    <row r="38" spans="1:16" s="85" customFormat="1" ht="12.75" customHeight="1">
      <c r="A38" s="37" t="s">
        <v>611</v>
      </c>
      <c r="B38" s="38" t="s">
        <v>1030</v>
      </c>
      <c r="C38" s="39"/>
      <c r="D38" s="39"/>
      <c r="E38" s="98"/>
      <c r="F38" s="40" t="s">
        <v>962</v>
      </c>
      <c r="G38" s="41">
        <v>1</v>
      </c>
      <c r="H38" s="48"/>
      <c r="I38" s="296">
        <v>42.58</v>
      </c>
      <c r="J38" s="94"/>
      <c r="K38" s="297">
        <f>ROUND(G38*I38,2)</f>
        <v>42.58</v>
      </c>
      <c r="L38" s="91"/>
      <c r="M38" s="53"/>
      <c r="O38" s="86"/>
      <c r="P38" s="86"/>
    </row>
    <row r="39" spans="1:16" s="85" customFormat="1" ht="12.75" customHeight="1">
      <c r="A39" s="37" t="s">
        <v>612</v>
      </c>
      <c r="B39" s="38" t="s">
        <v>1062</v>
      </c>
      <c r="C39" s="39"/>
      <c r="D39" s="39"/>
      <c r="E39" s="98"/>
      <c r="F39" s="40" t="s">
        <v>962</v>
      </c>
      <c r="G39" s="36">
        <v>2</v>
      </c>
      <c r="H39" s="47"/>
      <c r="I39" s="183">
        <v>65.2</v>
      </c>
      <c r="J39" s="94"/>
      <c r="K39" s="297">
        <f>ROUND(G39*I39,2)</f>
        <v>130.4</v>
      </c>
      <c r="L39" s="91"/>
      <c r="M39" s="53"/>
      <c r="O39" s="86"/>
      <c r="P39" s="86"/>
    </row>
    <row r="40" spans="1:16" s="85" customFormat="1" ht="12.75" customHeight="1" thickBot="1">
      <c r="A40" s="37" t="s">
        <v>613</v>
      </c>
      <c r="B40" s="27" t="s">
        <v>1032</v>
      </c>
      <c r="C40" s="39"/>
      <c r="D40" s="39"/>
      <c r="E40" s="98"/>
      <c r="F40" s="40" t="s">
        <v>962</v>
      </c>
      <c r="G40" s="41">
        <v>1</v>
      </c>
      <c r="H40" s="48"/>
      <c r="I40" s="183">
        <v>49.85</v>
      </c>
      <c r="J40" s="94"/>
      <c r="K40" s="297">
        <f>ROUND(G40*I40,2)</f>
        <v>49.85</v>
      </c>
      <c r="L40" s="95"/>
      <c r="M40" s="53">
        <f>SUM(K37:K40)</f>
        <v>333.27</v>
      </c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965</v>
      </c>
      <c r="D41" s="70"/>
      <c r="E41" s="72"/>
      <c r="F41" s="70" t="s">
        <v>952</v>
      </c>
      <c r="G41" s="72"/>
      <c r="H41" s="70" t="s">
        <v>959</v>
      </c>
      <c r="I41" s="72"/>
      <c r="J41" s="70"/>
      <c r="K41" s="104">
        <f>SUM(K5:K40)</f>
        <v>170360.1199999998</v>
      </c>
      <c r="L41" s="97"/>
      <c r="M41" s="345">
        <f>SUM(M5:M40)</f>
        <v>170360.1199999999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960</v>
      </c>
      <c r="I42" s="57"/>
      <c r="J42" s="23"/>
      <c r="K42" s="73"/>
      <c r="L42" s="23"/>
      <c r="M42" s="346"/>
    </row>
    <row r="43" spans="1:13" ht="15" customHeight="1" thickTop="1">
      <c r="A43" s="167"/>
      <c r="B43" s="55"/>
      <c r="C43" s="164"/>
      <c r="D43" s="161"/>
      <c r="E43" s="161"/>
      <c r="F43" s="166"/>
      <c r="M43" s="75"/>
    </row>
    <row r="44" spans="1:6" ht="15" customHeight="1">
      <c r="A44" s="167"/>
      <c r="B44" s="55"/>
      <c r="C44" s="164"/>
      <c r="D44" s="164"/>
      <c r="E44" s="164"/>
      <c r="F44" s="166"/>
    </row>
    <row r="45" spans="2:6" ht="15" customHeight="1">
      <c r="B45" s="164"/>
      <c r="C45" s="161"/>
      <c r="D45" s="161"/>
      <c r="E45" s="161"/>
      <c r="F45" s="16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>
      <c r="Q74" t="s">
        <v>1023</v>
      </c>
    </row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B34" sqref="B34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Plan21!K41</f>
        <v>170360.1199999998</v>
      </c>
      <c r="L5" s="66"/>
      <c r="M5" s="339">
        <f>Plan21!M41</f>
        <v>170360.1199999999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614</v>
      </c>
      <c r="B9" s="169" t="s">
        <v>972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11.25" customHeight="1">
      <c r="A10" s="35" t="s">
        <v>615</v>
      </c>
      <c r="B10" s="38" t="s">
        <v>973</v>
      </c>
      <c r="C10" s="39"/>
      <c r="D10" s="39"/>
      <c r="E10" s="98"/>
      <c r="F10" s="40"/>
      <c r="G10" s="41"/>
      <c r="H10" s="48"/>
      <c r="I10" s="185"/>
      <c r="J10" s="94"/>
      <c r="K10" s="45"/>
      <c r="L10" s="113"/>
      <c r="M10" s="344"/>
    </row>
    <row r="11" spans="1:13" ht="11.25" customHeight="1">
      <c r="A11" s="35"/>
      <c r="B11" s="38" t="s">
        <v>974</v>
      </c>
      <c r="C11" s="39"/>
      <c r="D11" s="39"/>
      <c r="E11" s="98"/>
      <c r="F11" s="40" t="s">
        <v>961</v>
      </c>
      <c r="G11" s="41">
        <v>34.64</v>
      </c>
      <c r="H11" s="48"/>
      <c r="I11" s="183">
        <v>2.39</v>
      </c>
      <c r="J11" s="94"/>
      <c r="K11" s="297">
        <f>ROUND(G11*I11,2)</f>
        <v>82.79</v>
      </c>
      <c r="L11" s="113"/>
      <c r="M11" s="344"/>
    </row>
    <row r="12" spans="1:13" ht="11.25" customHeight="1">
      <c r="A12" s="35" t="s">
        <v>616</v>
      </c>
      <c r="B12" s="84" t="s">
        <v>976</v>
      </c>
      <c r="C12" s="39"/>
      <c r="D12" s="39"/>
      <c r="E12" s="98"/>
      <c r="F12" s="40" t="s">
        <v>961</v>
      </c>
      <c r="G12" s="41">
        <v>34.64</v>
      </c>
      <c r="H12" s="48"/>
      <c r="I12" s="183">
        <v>16.43</v>
      </c>
      <c r="J12" s="94"/>
      <c r="K12" s="297">
        <f>ROUND(G12*I12,2)</f>
        <v>569.14</v>
      </c>
      <c r="L12" s="113"/>
      <c r="M12" s="344"/>
    </row>
    <row r="13" spans="1:13" ht="11.25" customHeight="1">
      <c r="A13" s="35" t="s">
        <v>617</v>
      </c>
      <c r="B13" s="27" t="s">
        <v>1014</v>
      </c>
      <c r="C13" s="39"/>
      <c r="D13" s="39"/>
      <c r="E13" s="98"/>
      <c r="F13" s="40"/>
      <c r="G13" s="41"/>
      <c r="H13" s="48"/>
      <c r="I13" s="183"/>
      <c r="J13" s="94"/>
      <c r="K13" s="87"/>
      <c r="L13" s="113"/>
      <c r="M13" s="344"/>
    </row>
    <row r="14" spans="1:13" ht="11.25" customHeight="1">
      <c r="A14" s="35"/>
      <c r="B14" s="27" t="s">
        <v>1015</v>
      </c>
      <c r="C14" s="39"/>
      <c r="D14" s="39"/>
      <c r="E14" s="98"/>
      <c r="F14" s="40" t="s">
        <v>1016</v>
      </c>
      <c r="G14" s="41">
        <v>34.64</v>
      </c>
      <c r="H14" s="48"/>
      <c r="I14" s="45">
        <v>22.88</v>
      </c>
      <c r="J14" s="94"/>
      <c r="K14" s="297">
        <f>ROUND(G14*I14,2)</f>
        <v>792.56</v>
      </c>
      <c r="L14" s="113"/>
      <c r="M14" s="344"/>
    </row>
    <row r="15" spans="1:13" ht="11.25" customHeight="1">
      <c r="A15" s="35" t="s">
        <v>618</v>
      </c>
      <c r="B15" s="38" t="s">
        <v>31</v>
      </c>
      <c r="C15" s="39"/>
      <c r="D15" s="39"/>
      <c r="E15" s="98"/>
      <c r="F15" s="40" t="s">
        <v>961</v>
      </c>
      <c r="G15" s="41">
        <v>1.4</v>
      </c>
      <c r="H15" s="307"/>
      <c r="I15" s="306">
        <v>181.9</v>
      </c>
      <c r="J15" s="94"/>
      <c r="K15" s="297">
        <f>ROUND(G15*I15,2)</f>
        <v>254.66</v>
      </c>
      <c r="L15" s="113"/>
      <c r="M15" s="344"/>
    </row>
    <row r="16" spans="1:13" ht="11.25" customHeight="1">
      <c r="A16" s="35" t="s">
        <v>619</v>
      </c>
      <c r="B16" s="84" t="s">
        <v>1104</v>
      </c>
      <c r="C16" s="39"/>
      <c r="D16" s="67"/>
      <c r="E16" s="68"/>
      <c r="F16" s="40" t="s">
        <v>963</v>
      </c>
      <c r="G16" s="41">
        <v>2</v>
      </c>
      <c r="H16" s="48"/>
      <c r="I16" s="183">
        <v>22.88</v>
      </c>
      <c r="J16" s="94"/>
      <c r="K16" s="297">
        <f>ROUND(G16*I16,2)</f>
        <v>45.76</v>
      </c>
      <c r="L16" s="113"/>
      <c r="M16" s="344">
        <f>SUM(K11:K16)</f>
        <v>1744.9099999999999</v>
      </c>
    </row>
    <row r="17" spans="1:13" ht="11.25" customHeight="1">
      <c r="A17" s="76" t="s">
        <v>620</v>
      </c>
      <c r="B17" s="169" t="s">
        <v>975</v>
      </c>
      <c r="C17" s="137"/>
      <c r="D17" s="137"/>
      <c r="E17" s="138"/>
      <c r="F17" s="139"/>
      <c r="G17" s="36"/>
      <c r="H17" s="113"/>
      <c r="I17" s="14"/>
      <c r="J17" s="105"/>
      <c r="K17" s="106"/>
      <c r="L17" s="113"/>
      <c r="M17" s="344"/>
    </row>
    <row r="18" spans="1:13" ht="11.25" customHeight="1">
      <c r="A18" s="35" t="s">
        <v>621</v>
      </c>
      <c r="B18" s="27" t="s">
        <v>1026</v>
      </c>
      <c r="C18" s="28"/>
      <c r="D18" s="28"/>
      <c r="E18" s="29"/>
      <c r="F18" s="40" t="s">
        <v>961</v>
      </c>
      <c r="G18" s="36">
        <v>9.66</v>
      </c>
      <c r="H18" s="113"/>
      <c r="I18" s="183">
        <v>17.04</v>
      </c>
      <c r="J18" s="105"/>
      <c r="K18" s="297">
        <f>ROUND(G18*I18,2)</f>
        <v>164.61</v>
      </c>
      <c r="L18" s="113"/>
      <c r="M18" s="344"/>
    </row>
    <row r="19" spans="1:13" ht="11.25" customHeight="1">
      <c r="A19" s="35" t="s">
        <v>622</v>
      </c>
      <c r="B19" s="27" t="s">
        <v>970</v>
      </c>
      <c r="C19" s="28"/>
      <c r="D19" s="28"/>
      <c r="E19" s="29"/>
      <c r="F19" s="40"/>
      <c r="G19" s="36"/>
      <c r="H19" s="47"/>
      <c r="I19" s="183"/>
      <c r="J19" s="47"/>
      <c r="K19" s="45"/>
      <c r="L19" s="46"/>
      <c r="M19" s="52"/>
    </row>
    <row r="20" spans="1:13" ht="11.25" customHeight="1">
      <c r="A20" s="35"/>
      <c r="B20" s="84" t="s">
        <v>1025</v>
      </c>
      <c r="C20" s="28"/>
      <c r="D20" s="28"/>
      <c r="E20" s="29"/>
      <c r="F20" s="30" t="s">
        <v>961</v>
      </c>
      <c r="G20" s="36">
        <v>9.66</v>
      </c>
      <c r="H20" s="47"/>
      <c r="I20" s="183">
        <v>34.46</v>
      </c>
      <c r="J20" s="47"/>
      <c r="K20" s="297">
        <f>ROUND(G20*I20,2)</f>
        <v>332.88</v>
      </c>
      <c r="L20" s="46"/>
      <c r="M20" s="52"/>
    </row>
    <row r="21" spans="1:16" s="101" customFormat="1" ht="11.25" customHeight="1">
      <c r="A21" s="35" t="s">
        <v>623</v>
      </c>
      <c r="B21" s="38" t="s">
        <v>1027</v>
      </c>
      <c r="C21" s="39"/>
      <c r="D21" s="39"/>
      <c r="E21" s="98"/>
      <c r="F21" s="40" t="s">
        <v>963</v>
      </c>
      <c r="G21" s="36">
        <v>11.7</v>
      </c>
      <c r="H21" s="47"/>
      <c r="I21" s="183">
        <v>13.13</v>
      </c>
      <c r="J21" s="88"/>
      <c r="K21" s="297">
        <f>ROUND(G21*I21,2)</f>
        <v>153.62</v>
      </c>
      <c r="L21" s="89"/>
      <c r="M21" s="52">
        <f>SUM(K18:K21)</f>
        <v>651.11</v>
      </c>
      <c r="O21" s="102"/>
      <c r="P21" s="102"/>
    </row>
    <row r="22" spans="1:16" s="101" customFormat="1" ht="11.25" customHeight="1">
      <c r="A22" s="76" t="s">
        <v>624</v>
      </c>
      <c r="B22" s="169" t="s">
        <v>983</v>
      </c>
      <c r="C22" s="137"/>
      <c r="D22" s="137"/>
      <c r="E22" s="138"/>
      <c r="F22" s="139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1.25" customHeight="1">
      <c r="A23" s="109" t="s">
        <v>625</v>
      </c>
      <c r="B23" s="27" t="s">
        <v>1120</v>
      </c>
      <c r="C23" s="137"/>
      <c r="D23" s="137"/>
      <c r="E23" s="138"/>
      <c r="F23" s="139" t="s">
        <v>961</v>
      </c>
      <c r="G23" s="118">
        <v>1.6</v>
      </c>
      <c r="H23" s="47"/>
      <c r="I23" s="183">
        <v>456.64</v>
      </c>
      <c r="J23" s="88"/>
      <c r="K23" s="297">
        <f>ROUND(G23*I23,2)</f>
        <v>730.62</v>
      </c>
      <c r="L23" s="89"/>
      <c r="M23" s="52"/>
      <c r="O23" s="102"/>
      <c r="P23" s="102"/>
    </row>
    <row r="24" spans="1:16" s="101" customFormat="1" ht="11.25" customHeight="1">
      <c r="A24" s="109" t="s">
        <v>626</v>
      </c>
      <c r="B24" s="126" t="s">
        <v>1099</v>
      </c>
      <c r="C24" s="137"/>
      <c r="D24" s="137"/>
      <c r="E24" s="138"/>
      <c r="F24" s="139"/>
      <c r="G24" s="118"/>
      <c r="H24" s="47"/>
      <c r="I24" s="183"/>
      <c r="J24" s="88"/>
      <c r="K24" s="45"/>
      <c r="L24" s="89"/>
      <c r="M24" s="52"/>
      <c r="O24" s="102"/>
      <c r="P24" s="102"/>
    </row>
    <row r="25" spans="1:16" s="101" customFormat="1" ht="11.25" customHeight="1">
      <c r="A25" s="109"/>
      <c r="B25" s="126" t="s">
        <v>1003</v>
      </c>
      <c r="C25" s="137"/>
      <c r="D25" s="137"/>
      <c r="E25" s="138"/>
      <c r="F25" s="139" t="s">
        <v>962</v>
      </c>
      <c r="G25" s="118">
        <v>1</v>
      </c>
      <c r="H25" s="47"/>
      <c r="I25" s="183">
        <v>230.55</v>
      </c>
      <c r="J25" s="88"/>
      <c r="K25" s="297">
        <f>ROUND(G25*I25,2)</f>
        <v>230.55</v>
      </c>
      <c r="L25" s="89"/>
      <c r="M25" s="52">
        <f>SUM(K23:K25)</f>
        <v>961.1700000000001</v>
      </c>
      <c r="O25" s="102"/>
      <c r="P25" s="102"/>
    </row>
    <row r="26" spans="1:16" s="101" customFormat="1" ht="11.25" customHeight="1">
      <c r="A26" s="120" t="s">
        <v>627</v>
      </c>
      <c r="B26" s="169" t="s">
        <v>985</v>
      </c>
      <c r="C26" s="137"/>
      <c r="D26" s="137"/>
      <c r="E26" s="138"/>
      <c r="F26" s="139"/>
      <c r="G26" s="118"/>
      <c r="H26" s="47"/>
      <c r="I26" s="183"/>
      <c r="J26" s="88"/>
      <c r="K26" s="45"/>
      <c r="L26" s="89"/>
      <c r="M26" s="52"/>
      <c r="O26" s="102"/>
      <c r="P26" s="102"/>
    </row>
    <row r="27" spans="1:16" s="101" customFormat="1" ht="11.25" customHeight="1">
      <c r="A27" s="109" t="s">
        <v>628</v>
      </c>
      <c r="B27" s="160" t="s">
        <v>986</v>
      </c>
      <c r="C27" s="137"/>
      <c r="D27" s="137"/>
      <c r="E27" s="138"/>
      <c r="F27" s="139" t="s">
        <v>961</v>
      </c>
      <c r="G27" s="140">
        <v>1.12</v>
      </c>
      <c r="H27" s="48"/>
      <c r="I27" s="183">
        <v>59.8</v>
      </c>
      <c r="J27" s="94"/>
      <c r="K27" s="297">
        <f>ROUND(G27*I27,2)</f>
        <v>66.98</v>
      </c>
      <c r="L27" s="95"/>
      <c r="M27" s="53">
        <f>K27</f>
        <v>66.98</v>
      </c>
      <c r="O27" s="102"/>
      <c r="P27" s="102"/>
    </row>
    <row r="28" spans="1:16" s="101" customFormat="1" ht="11.25" customHeight="1">
      <c r="A28" s="120" t="s">
        <v>629</v>
      </c>
      <c r="B28" s="169" t="s">
        <v>964</v>
      </c>
      <c r="C28" s="137"/>
      <c r="D28" s="137"/>
      <c r="E28" s="138"/>
      <c r="F28" s="139"/>
      <c r="G28" s="140"/>
      <c r="H28" s="48"/>
      <c r="I28" s="183"/>
      <c r="J28" s="94"/>
      <c r="K28" s="87"/>
      <c r="L28" s="95"/>
      <c r="M28" s="53"/>
      <c r="O28" s="102"/>
      <c r="P28" s="102"/>
    </row>
    <row r="29" spans="1:16" s="101" customFormat="1" ht="11.25" customHeight="1">
      <c r="A29" s="109" t="s">
        <v>630</v>
      </c>
      <c r="B29" s="160" t="s">
        <v>979</v>
      </c>
      <c r="C29" s="137"/>
      <c r="D29" s="137"/>
      <c r="E29" s="138"/>
      <c r="F29" s="139"/>
      <c r="G29" s="140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1.25" customHeight="1">
      <c r="A30" s="109"/>
      <c r="B30" s="160" t="s">
        <v>980</v>
      </c>
      <c r="C30" s="137"/>
      <c r="D30" s="137"/>
      <c r="E30" s="138"/>
      <c r="F30" s="139" t="s">
        <v>961</v>
      </c>
      <c r="G30" s="140">
        <v>36.09</v>
      </c>
      <c r="H30" s="48"/>
      <c r="I30" s="183">
        <v>5.62</v>
      </c>
      <c r="J30" s="94"/>
      <c r="K30" s="297">
        <f>ROUND(G30*I30,2)</f>
        <v>202.83</v>
      </c>
      <c r="L30" s="95"/>
      <c r="M30" s="53"/>
      <c r="O30" s="102"/>
      <c r="P30" s="102"/>
    </row>
    <row r="31" spans="1:16" s="101" customFormat="1" ht="11.25" customHeight="1">
      <c r="A31" s="109" t="s">
        <v>631</v>
      </c>
      <c r="B31" s="160" t="s">
        <v>981</v>
      </c>
      <c r="C31" s="113"/>
      <c r="D31" s="113"/>
      <c r="E31" s="106"/>
      <c r="F31" s="139" t="s">
        <v>961</v>
      </c>
      <c r="G31" s="140">
        <v>36.09</v>
      </c>
      <c r="H31" s="48"/>
      <c r="I31" s="185">
        <v>9.34</v>
      </c>
      <c r="J31" s="94"/>
      <c r="K31" s="297">
        <f>ROUND(G31*I31,2)</f>
        <v>337.08</v>
      </c>
      <c r="L31" s="95"/>
      <c r="M31" s="53"/>
      <c r="O31" s="102"/>
      <c r="P31" s="102"/>
    </row>
    <row r="32" spans="1:16" s="101" customFormat="1" ht="11.25" customHeight="1">
      <c r="A32" s="109" t="s">
        <v>632</v>
      </c>
      <c r="B32" s="160" t="s">
        <v>1102</v>
      </c>
      <c r="C32" s="137"/>
      <c r="D32" s="137"/>
      <c r="E32" s="138"/>
      <c r="F32" s="139" t="s">
        <v>961</v>
      </c>
      <c r="G32" s="140">
        <v>3.36</v>
      </c>
      <c r="H32" s="48"/>
      <c r="I32" s="183">
        <v>8.65</v>
      </c>
      <c r="J32" s="94"/>
      <c r="K32" s="297">
        <f>ROUND(G32*I32,2)</f>
        <v>29.06</v>
      </c>
      <c r="L32" s="95"/>
      <c r="M32" s="53">
        <f>SUM(K30:K32)</f>
        <v>568.9699999999999</v>
      </c>
      <c r="O32" s="102"/>
      <c r="P32" s="102"/>
    </row>
    <row r="33" spans="1:16" s="101" customFormat="1" ht="11.25" customHeight="1">
      <c r="A33" s="322">
        <v>19</v>
      </c>
      <c r="B33" s="136" t="s">
        <v>1057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20" t="s">
        <v>633</v>
      </c>
      <c r="B34" s="79" t="s">
        <v>967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1.25" customHeight="1">
      <c r="A35" s="142" t="s">
        <v>634</v>
      </c>
      <c r="B35" s="38" t="s">
        <v>1048</v>
      </c>
      <c r="C35" s="39"/>
      <c r="D35" s="39"/>
      <c r="E35" s="98"/>
      <c r="F35" s="40" t="s">
        <v>961</v>
      </c>
      <c r="G35" s="41">
        <v>2.88</v>
      </c>
      <c r="H35" s="48"/>
      <c r="I35" s="183">
        <v>6.21</v>
      </c>
      <c r="J35" s="94"/>
      <c r="K35" s="297">
        <f>ROUND(G35*I35,2)</f>
        <v>17.88</v>
      </c>
      <c r="L35" s="95"/>
      <c r="M35" s="53"/>
      <c r="O35" s="102"/>
      <c r="P35" s="102"/>
    </row>
    <row r="36" spans="1:16" s="101" customFormat="1" ht="11.25" customHeight="1">
      <c r="A36" s="142" t="s">
        <v>635</v>
      </c>
      <c r="B36" s="38" t="s">
        <v>1004</v>
      </c>
      <c r="C36" s="39"/>
      <c r="D36" s="39"/>
      <c r="E36" s="98"/>
      <c r="F36" s="40" t="s">
        <v>961</v>
      </c>
      <c r="G36" s="41">
        <v>19.26</v>
      </c>
      <c r="H36" s="48"/>
      <c r="I36" s="183">
        <v>11.18</v>
      </c>
      <c r="J36" s="94"/>
      <c r="K36" s="297">
        <f>ROUND(G36*I36,2)</f>
        <v>215.33</v>
      </c>
      <c r="L36" s="95"/>
      <c r="M36" s="53"/>
      <c r="O36" s="102"/>
      <c r="P36" s="102"/>
    </row>
    <row r="37" spans="1:16" s="101" customFormat="1" ht="11.25" customHeight="1">
      <c r="A37" s="142" t="s">
        <v>636</v>
      </c>
      <c r="B37" s="38" t="s">
        <v>1005</v>
      </c>
      <c r="C37" s="39"/>
      <c r="D37" s="39"/>
      <c r="E37" s="98"/>
      <c r="F37" s="40" t="s">
        <v>961</v>
      </c>
      <c r="G37" s="41">
        <v>2.16</v>
      </c>
      <c r="H37" s="48"/>
      <c r="I37" s="183">
        <v>7.47</v>
      </c>
      <c r="J37" s="94"/>
      <c r="K37" s="297">
        <f>ROUND(G37*I37,2)</f>
        <v>16.14</v>
      </c>
      <c r="L37" s="95"/>
      <c r="M37" s="53">
        <f>SUM(K35:K37)</f>
        <v>249.35000000000002</v>
      </c>
      <c r="O37" s="102"/>
      <c r="P37" s="102"/>
    </row>
    <row r="38" spans="1:16" s="101" customFormat="1" ht="11.25" customHeight="1">
      <c r="A38" s="141" t="s">
        <v>637</v>
      </c>
      <c r="B38" s="79" t="s">
        <v>1006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11.25" customHeight="1">
      <c r="A39" s="142" t="s">
        <v>638</v>
      </c>
      <c r="B39" s="38" t="s">
        <v>1034</v>
      </c>
      <c r="C39" s="39"/>
      <c r="D39" s="39"/>
      <c r="E39" s="98"/>
      <c r="F39" s="40" t="s">
        <v>963</v>
      </c>
      <c r="G39" s="140">
        <v>6</v>
      </c>
      <c r="H39" s="48"/>
      <c r="I39" s="183">
        <v>3.58</v>
      </c>
      <c r="J39" s="94"/>
      <c r="K39" s="297">
        <f aca="true" t="shared" si="0" ref="K39:K44">ROUND(G39*I39,2)</f>
        <v>21.48</v>
      </c>
      <c r="L39" s="95"/>
      <c r="M39" s="53"/>
      <c r="O39" s="102"/>
      <c r="P39" s="102"/>
    </row>
    <row r="40" spans="1:16" s="85" customFormat="1" ht="11.25" customHeight="1">
      <c r="A40" s="142" t="s">
        <v>639</v>
      </c>
      <c r="B40" s="38" t="s">
        <v>1051</v>
      </c>
      <c r="C40" s="39"/>
      <c r="D40" s="39"/>
      <c r="E40" s="98"/>
      <c r="F40" s="40" t="s">
        <v>963</v>
      </c>
      <c r="G40" s="140">
        <v>3</v>
      </c>
      <c r="H40" s="48"/>
      <c r="I40" s="183">
        <v>11.81</v>
      </c>
      <c r="J40" s="94"/>
      <c r="K40" s="297">
        <f t="shared" si="0"/>
        <v>35.43</v>
      </c>
      <c r="L40" s="91"/>
      <c r="M40" s="53"/>
      <c r="O40" s="86"/>
      <c r="P40" s="86"/>
    </row>
    <row r="41" spans="1:16" s="85" customFormat="1" ht="11.25" customHeight="1">
      <c r="A41" s="142" t="s">
        <v>640</v>
      </c>
      <c r="B41" s="38" t="s">
        <v>917</v>
      </c>
      <c r="C41" s="39"/>
      <c r="D41" s="39"/>
      <c r="E41" s="98"/>
      <c r="F41" s="40" t="s">
        <v>962</v>
      </c>
      <c r="G41" s="41">
        <v>1</v>
      </c>
      <c r="H41" s="48"/>
      <c r="I41" s="183">
        <v>69.66</v>
      </c>
      <c r="J41" s="94"/>
      <c r="K41" s="297">
        <f t="shared" si="0"/>
        <v>69.66</v>
      </c>
      <c r="L41" s="91"/>
      <c r="M41" s="53"/>
      <c r="O41" s="86"/>
      <c r="P41" s="86"/>
    </row>
    <row r="42" spans="1:16" s="85" customFormat="1" ht="11.25" customHeight="1">
      <c r="A42" s="142" t="s">
        <v>641</v>
      </c>
      <c r="B42" s="38" t="s">
        <v>489</v>
      </c>
      <c r="C42" s="39"/>
      <c r="D42" s="39"/>
      <c r="E42" s="98"/>
      <c r="F42" s="40" t="s">
        <v>962</v>
      </c>
      <c r="G42" s="41">
        <v>1</v>
      </c>
      <c r="H42" s="48"/>
      <c r="I42" s="183">
        <v>202.28</v>
      </c>
      <c r="J42" s="94"/>
      <c r="K42" s="297">
        <f t="shared" si="0"/>
        <v>202.28</v>
      </c>
      <c r="L42" s="91"/>
      <c r="M42" s="53"/>
      <c r="O42" s="86"/>
      <c r="P42" s="86"/>
    </row>
    <row r="43" spans="1:16" s="85" customFormat="1" ht="11.25" customHeight="1">
      <c r="A43" s="142" t="s">
        <v>642</v>
      </c>
      <c r="B43" s="38" t="s">
        <v>1008</v>
      </c>
      <c r="C43" s="39"/>
      <c r="D43" s="39"/>
      <c r="E43" s="98"/>
      <c r="F43" s="40" t="s">
        <v>962</v>
      </c>
      <c r="G43" s="41">
        <v>1</v>
      </c>
      <c r="H43" s="48"/>
      <c r="I43" s="183">
        <v>150.25</v>
      </c>
      <c r="J43" s="94"/>
      <c r="K43" s="297">
        <f t="shared" si="0"/>
        <v>150.25</v>
      </c>
      <c r="L43" s="91"/>
      <c r="M43" s="53"/>
      <c r="O43" s="86"/>
      <c r="P43" s="86"/>
    </row>
    <row r="44" spans="1:16" s="85" customFormat="1" ht="11.25" customHeight="1" thickBot="1">
      <c r="A44" s="142" t="s">
        <v>643</v>
      </c>
      <c r="B44" s="27" t="s">
        <v>1009</v>
      </c>
      <c r="C44" s="39"/>
      <c r="D44" s="39"/>
      <c r="E44" s="98"/>
      <c r="F44" s="40" t="s">
        <v>962</v>
      </c>
      <c r="G44" s="41">
        <v>1</v>
      </c>
      <c r="H44" s="48"/>
      <c r="I44" s="183">
        <v>21.07</v>
      </c>
      <c r="J44" s="94"/>
      <c r="K44" s="297">
        <f t="shared" si="0"/>
        <v>21.07</v>
      </c>
      <c r="L44" s="95"/>
      <c r="M44" s="53"/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175102.7799999998</v>
      </c>
      <c r="L45" s="97"/>
      <c r="M45" s="345">
        <f>SUM(M5:M44)</f>
        <v>174602.60999999993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55"/>
      <c r="C48" s="164"/>
      <c r="D48" s="164"/>
      <c r="E48" s="164"/>
      <c r="F48" s="166"/>
    </row>
    <row r="49" spans="2:6" ht="15" customHeight="1">
      <c r="B49" s="164"/>
      <c r="C49" s="161"/>
      <c r="D49" s="161"/>
      <c r="E49" s="161"/>
      <c r="F49" s="16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M27" sqref="M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Plan22!K45</f>
        <v>175102.7799999998</v>
      </c>
      <c r="L5" s="66"/>
      <c r="M5" s="339">
        <f>Plan22!M45</f>
        <v>174602.60999999993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35" t="s">
        <v>644</v>
      </c>
      <c r="B9" s="38" t="s">
        <v>1010</v>
      </c>
      <c r="C9" s="39"/>
      <c r="D9" s="39"/>
      <c r="E9" s="98"/>
      <c r="F9" s="30" t="s">
        <v>962</v>
      </c>
      <c r="G9" s="36">
        <v>1</v>
      </c>
      <c r="H9" s="113"/>
      <c r="I9" s="183">
        <v>20.9</v>
      </c>
      <c r="J9" s="105"/>
      <c r="K9" s="297">
        <f aca="true" t="shared" si="0" ref="K9:K15">ROUND(G9*I9,2)</f>
        <v>20.9</v>
      </c>
      <c r="L9" s="113"/>
      <c r="M9" s="344"/>
    </row>
    <row r="10" spans="1:13" ht="11.25" customHeight="1">
      <c r="A10" s="35" t="s">
        <v>645</v>
      </c>
      <c r="B10" s="27" t="s">
        <v>1011</v>
      </c>
      <c r="C10" s="28"/>
      <c r="D10" s="28"/>
      <c r="E10" s="29"/>
      <c r="F10" s="40" t="s">
        <v>962</v>
      </c>
      <c r="G10" s="36">
        <v>1</v>
      </c>
      <c r="H10" s="113"/>
      <c r="I10" s="183">
        <v>22.8</v>
      </c>
      <c r="J10" s="105"/>
      <c r="K10" s="297">
        <f t="shared" si="0"/>
        <v>22.8</v>
      </c>
      <c r="L10" s="113"/>
      <c r="M10" s="344"/>
    </row>
    <row r="11" spans="1:13" ht="11.25" customHeight="1">
      <c r="A11" s="35" t="s">
        <v>646</v>
      </c>
      <c r="B11" s="27" t="s">
        <v>1012</v>
      </c>
      <c r="C11" s="28"/>
      <c r="D11" s="28"/>
      <c r="E11" s="29"/>
      <c r="F11" s="40" t="s">
        <v>962</v>
      </c>
      <c r="G11" s="36">
        <v>1</v>
      </c>
      <c r="H11" s="47"/>
      <c r="I11" s="183">
        <v>111.25</v>
      </c>
      <c r="J11" s="47"/>
      <c r="K11" s="297">
        <f t="shared" si="0"/>
        <v>111.25</v>
      </c>
      <c r="L11" s="46"/>
      <c r="M11" s="52"/>
    </row>
    <row r="12" spans="1:13" ht="11.25" customHeight="1">
      <c r="A12" s="35" t="s">
        <v>647</v>
      </c>
      <c r="B12" s="84" t="s">
        <v>1035</v>
      </c>
      <c r="C12" s="28"/>
      <c r="D12" s="28"/>
      <c r="E12" s="29"/>
      <c r="F12" s="30" t="s">
        <v>963</v>
      </c>
      <c r="G12" s="36">
        <v>2</v>
      </c>
      <c r="H12" s="47"/>
      <c r="I12" s="183">
        <v>6.11</v>
      </c>
      <c r="J12" s="47"/>
      <c r="K12" s="297">
        <f t="shared" si="0"/>
        <v>12.22</v>
      </c>
      <c r="L12" s="46"/>
      <c r="M12" s="52"/>
    </row>
    <row r="13" spans="1:13" ht="11.25" customHeight="1">
      <c r="A13" s="35" t="s">
        <v>648</v>
      </c>
      <c r="B13" s="277" t="s">
        <v>1060</v>
      </c>
      <c r="C13" s="266"/>
      <c r="D13" s="266"/>
      <c r="E13" s="267"/>
      <c r="F13" s="268" t="s">
        <v>963</v>
      </c>
      <c r="G13" s="269">
        <v>10</v>
      </c>
      <c r="H13" s="270"/>
      <c r="I13" s="271">
        <v>9.65</v>
      </c>
      <c r="J13" s="47"/>
      <c r="K13" s="297">
        <f t="shared" si="0"/>
        <v>96.5</v>
      </c>
      <c r="L13" s="46"/>
      <c r="M13" s="52"/>
    </row>
    <row r="14" spans="1:16" s="101" customFormat="1" ht="11.25" customHeight="1">
      <c r="A14" s="35" t="s">
        <v>649</v>
      </c>
      <c r="B14" s="38" t="s">
        <v>1052</v>
      </c>
      <c r="C14" s="39"/>
      <c r="D14" s="39"/>
      <c r="E14" s="98"/>
      <c r="F14" s="40" t="s">
        <v>963</v>
      </c>
      <c r="G14" s="36">
        <v>3</v>
      </c>
      <c r="H14" s="47"/>
      <c r="I14" s="183">
        <v>13.53</v>
      </c>
      <c r="J14" s="88"/>
      <c r="K14" s="297">
        <f t="shared" si="0"/>
        <v>40.59</v>
      </c>
      <c r="L14" s="89"/>
      <c r="M14" s="52"/>
      <c r="O14" s="102"/>
      <c r="P14" s="102"/>
    </row>
    <row r="15" spans="1:16" s="101" customFormat="1" ht="11.25" customHeight="1">
      <c r="A15" s="35" t="s">
        <v>650</v>
      </c>
      <c r="B15" s="38" t="s">
        <v>1013</v>
      </c>
      <c r="C15" s="39"/>
      <c r="D15" s="39"/>
      <c r="E15" s="98"/>
      <c r="F15" s="40" t="s">
        <v>962</v>
      </c>
      <c r="G15" s="36">
        <v>1</v>
      </c>
      <c r="H15" s="47"/>
      <c r="I15" s="183">
        <v>26.18</v>
      </c>
      <c r="J15" s="88"/>
      <c r="K15" s="297">
        <f t="shared" si="0"/>
        <v>26.18</v>
      </c>
      <c r="L15" s="89"/>
      <c r="M15" s="52">
        <f>SUM(Plan22!K39:K44)+SUM(Plan23!K9:K15)</f>
        <v>830.61</v>
      </c>
      <c r="O15" s="102"/>
      <c r="P15" s="102"/>
    </row>
    <row r="16" spans="1:16" s="101" customFormat="1" ht="11.25" customHeight="1">
      <c r="A16" s="76" t="s">
        <v>651</v>
      </c>
      <c r="B16" s="79" t="s">
        <v>999</v>
      </c>
      <c r="C16" s="39"/>
      <c r="D16" s="39"/>
      <c r="E16" s="98"/>
      <c r="F16" s="40"/>
      <c r="G16" s="36"/>
      <c r="H16" s="47"/>
      <c r="I16" s="185"/>
      <c r="J16" s="88"/>
      <c r="K16" s="45"/>
      <c r="L16" s="89"/>
      <c r="M16" s="52"/>
      <c r="O16" s="102"/>
      <c r="P16" s="102"/>
    </row>
    <row r="17" spans="1:16" s="101" customFormat="1" ht="11.25" customHeight="1">
      <c r="A17" s="109" t="s">
        <v>652</v>
      </c>
      <c r="B17" s="38" t="s">
        <v>1041</v>
      </c>
      <c r="C17" s="39"/>
      <c r="D17" s="39"/>
      <c r="E17" s="98"/>
      <c r="F17" s="40"/>
      <c r="G17" s="36"/>
      <c r="H17" s="47"/>
      <c r="I17" s="183"/>
      <c r="J17" s="88"/>
      <c r="K17" s="45"/>
      <c r="L17" s="89"/>
      <c r="M17" s="52"/>
      <c r="O17" s="102"/>
      <c r="P17" s="102"/>
    </row>
    <row r="18" spans="1:16" s="101" customFormat="1" ht="11.25" customHeight="1">
      <c r="A18" s="109"/>
      <c r="B18" s="38" t="s">
        <v>1028</v>
      </c>
      <c r="C18" s="39"/>
      <c r="D18" s="39"/>
      <c r="E18" s="98"/>
      <c r="F18" s="40" t="s">
        <v>962</v>
      </c>
      <c r="G18" s="36">
        <v>1</v>
      </c>
      <c r="H18" s="47"/>
      <c r="I18" s="183">
        <v>55.22</v>
      </c>
      <c r="J18" s="88"/>
      <c r="K18" s="297">
        <f>ROUND(G18*I18,2)</f>
        <v>55.22</v>
      </c>
      <c r="L18" s="89"/>
      <c r="M18" s="52"/>
      <c r="O18" s="102"/>
      <c r="P18" s="102"/>
    </row>
    <row r="19" spans="1:16" s="101" customFormat="1" ht="11.25" customHeight="1">
      <c r="A19" s="109" t="s">
        <v>653</v>
      </c>
      <c r="B19" s="38" t="s">
        <v>1050</v>
      </c>
      <c r="C19" s="39"/>
      <c r="D19" s="39"/>
      <c r="E19" s="98"/>
      <c r="F19" s="40"/>
      <c r="G19" s="149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1.25" customHeight="1">
      <c r="A20" s="109"/>
      <c r="B20" s="38" t="s">
        <v>1049</v>
      </c>
      <c r="C20" s="39"/>
      <c r="D20" s="39"/>
      <c r="E20" s="98"/>
      <c r="F20" s="40" t="s">
        <v>962</v>
      </c>
      <c r="G20" s="36">
        <v>1</v>
      </c>
      <c r="H20" s="47"/>
      <c r="I20" s="45">
        <v>42.58</v>
      </c>
      <c r="J20" s="88"/>
      <c r="K20" s="297">
        <f>ROUND(G20*I20,2)</f>
        <v>42.58</v>
      </c>
      <c r="L20" s="89"/>
      <c r="M20" s="52">
        <f>SUM(K18:K20)</f>
        <v>97.8</v>
      </c>
      <c r="O20" s="102"/>
      <c r="P20" s="102"/>
    </row>
    <row r="21" spans="1:16" s="101" customFormat="1" ht="11.25" customHeight="1">
      <c r="A21" s="120" t="s">
        <v>654</v>
      </c>
      <c r="B21" s="79" t="s">
        <v>972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1.25" customHeight="1">
      <c r="A22" s="109" t="s">
        <v>655</v>
      </c>
      <c r="B22" s="38" t="s">
        <v>973</v>
      </c>
      <c r="C22" s="39"/>
      <c r="D22" s="39"/>
      <c r="E22" s="98"/>
      <c r="F22" s="40"/>
      <c r="G22" s="41"/>
      <c r="H22" s="48"/>
      <c r="I22" s="183"/>
      <c r="J22" s="94"/>
      <c r="K22" s="87"/>
      <c r="L22" s="95"/>
      <c r="M22" s="53"/>
      <c r="O22" s="102"/>
      <c r="P22" s="102"/>
    </row>
    <row r="23" spans="1:16" s="101" customFormat="1" ht="11.25" customHeight="1">
      <c r="A23" s="109"/>
      <c r="B23" s="38" t="s">
        <v>974</v>
      </c>
      <c r="C23" s="39"/>
      <c r="D23" s="39"/>
      <c r="E23" s="98"/>
      <c r="F23" s="40" t="s">
        <v>961</v>
      </c>
      <c r="G23" s="41">
        <v>19.26</v>
      </c>
      <c r="H23" s="48"/>
      <c r="I23" s="183">
        <v>2.39</v>
      </c>
      <c r="J23" s="94"/>
      <c r="K23" s="297">
        <f>ROUND(G23*I23,2)</f>
        <v>46.03</v>
      </c>
      <c r="L23" s="95"/>
      <c r="M23" s="53"/>
      <c r="O23" s="102"/>
      <c r="P23" s="102"/>
    </row>
    <row r="24" spans="1:16" s="101" customFormat="1" ht="11.25" customHeight="1">
      <c r="A24" s="109" t="s">
        <v>656</v>
      </c>
      <c r="B24" s="84" t="s">
        <v>976</v>
      </c>
      <c r="C24" s="39"/>
      <c r="D24" s="39"/>
      <c r="E24" s="98"/>
      <c r="F24" s="40" t="s">
        <v>961</v>
      </c>
      <c r="G24" s="41">
        <v>19.26</v>
      </c>
      <c r="H24" s="48"/>
      <c r="I24" s="183">
        <v>16.43</v>
      </c>
      <c r="J24" s="94"/>
      <c r="K24" s="297">
        <f>ROUND(G24*I24,2)</f>
        <v>316.44</v>
      </c>
      <c r="L24" s="95"/>
      <c r="M24" s="53"/>
      <c r="O24" s="102"/>
      <c r="P24" s="102"/>
    </row>
    <row r="25" spans="1:16" s="101" customFormat="1" ht="11.25" customHeight="1">
      <c r="A25" s="109" t="s">
        <v>657</v>
      </c>
      <c r="B25" s="38" t="s">
        <v>1014</v>
      </c>
      <c r="C25" s="28"/>
      <c r="D25" s="28"/>
      <c r="E25" s="29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1.25" customHeight="1">
      <c r="A26" s="109"/>
      <c r="B26" s="38" t="s">
        <v>1015</v>
      </c>
      <c r="C26" s="39"/>
      <c r="D26" s="39"/>
      <c r="E26" s="98"/>
      <c r="F26" s="40" t="s">
        <v>1016</v>
      </c>
      <c r="G26" s="41">
        <v>19.26</v>
      </c>
      <c r="H26" s="48"/>
      <c r="I26" s="183">
        <v>22.88</v>
      </c>
      <c r="J26" s="94"/>
      <c r="K26" s="297">
        <f>ROUND(G26*I26,2)</f>
        <v>440.67</v>
      </c>
      <c r="L26" s="95"/>
      <c r="M26" s="53"/>
      <c r="O26" s="102"/>
      <c r="P26" s="102"/>
    </row>
    <row r="27" spans="1:16" s="101" customFormat="1" ht="11.25" customHeight="1">
      <c r="A27" s="109" t="s">
        <v>658</v>
      </c>
      <c r="B27" s="84" t="s">
        <v>1104</v>
      </c>
      <c r="C27" s="39"/>
      <c r="D27" s="67"/>
      <c r="E27" s="68"/>
      <c r="F27" s="40" t="s">
        <v>963</v>
      </c>
      <c r="G27" s="41">
        <v>0.8</v>
      </c>
      <c r="H27" s="48"/>
      <c r="I27" s="183">
        <v>22.88</v>
      </c>
      <c r="J27" s="94"/>
      <c r="K27" s="297">
        <f>ROUND(G27*I27,2)</f>
        <v>18.3</v>
      </c>
      <c r="L27" s="95"/>
      <c r="M27" s="53">
        <f>SUM(K23:K27)</f>
        <v>821.44</v>
      </c>
      <c r="O27" s="102"/>
      <c r="P27" s="102"/>
    </row>
    <row r="28" spans="1:16" s="101" customFormat="1" ht="11.25" customHeight="1">
      <c r="A28" s="120" t="s">
        <v>659</v>
      </c>
      <c r="B28" s="79" t="s">
        <v>975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1.25" customHeight="1">
      <c r="A29" s="142" t="s">
        <v>660</v>
      </c>
      <c r="B29" s="38" t="s">
        <v>1026</v>
      </c>
      <c r="C29" s="39"/>
      <c r="D29" s="39"/>
      <c r="E29" s="98"/>
      <c r="F29" s="40" t="s">
        <v>961</v>
      </c>
      <c r="G29" s="41">
        <v>2.88</v>
      </c>
      <c r="H29" s="48"/>
      <c r="I29" s="183">
        <v>17.04</v>
      </c>
      <c r="J29" s="94"/>
      <c r="K29" s="297">
        <f>ROUND(G29*I29,2)</f>
        <v>49.08</v>
      </c>
      <c r="L29" s="95"/>
      <c r="M29" s="53"/>
      <c r="O29" s="102"/>
      <c r="P29" s="102"/>
    </row>
    <row r="30" spans="1:16" s="101" customFormat="1" ht="11.25" customHeight="1">
      <c r="A30" s="142" t="s">
        <v>661</v>
      </c>
      <c r="B30" s="38" t="s">
        <v>1053</v>
      </c>
      <c r="C30" s="39"/>
      <c r="D30" s="39"/>
      <c r="E30" s="98"/>
      <c r="F30" s="40" t="s">
        <v>961</v>
      </c>
      <c r="G30" s="41">
        <v>2.88</v>
      </c>
      <c r="H30" s="48"/>
      <c r="I30" s="183">
        <v>9.25</v>
      </c>
      <c r="J30" s="94"/>
      <c r="K30" s="297">
        <f>ROUND(G30*I30,2)</f>
        <v>26.64</v>
      </c>
      <c r="L30" s="95"/>
      <c r="M30" s="53"/>
      <c r="O30" s="102"/>
      <c r="P30" s="102"/>
    </row>
    <row r="31" spans="1:16" s="101" customFormat="1" ht="11.25" customHeight="1">
      <c r="A31" s="142" t="s">
        <v>662</v>
      </c>
      <c r="B31" s="38" t="s">
        <v>1056</v>
      </c>
      <c r="C31" s="39"/>
      <c r="D31" s="39"/>
      <c r="E31" s="98"/>
      <c r="F31" s="40" t="s">
        <v>961</v>
      </c>
      <c r="G31" s="41">
        <v>2.88</v>
      </c>
      <c r="H31" s="48"/>
      <c r="I31" s="183">
        <v>24.8</v>
      </c>
      <c r="J31" s="94"/>
      <c r="K31" s="297">
        <f>ROUND(G31*I31,2)</f>
        <v>71.42</v>
      </c>
      <c r="L31" s="95"/>
      <c r="M31" s="53"/>
      <c r="O31" s="102"/>
      <c r="P31" s="102"/>
    </row>
    <row r="32" spans="1:16" s="101" customFormat="1" ht="11.25" customHeight="1">
      <c r="A32" s="142" t="s">
        <v>663</v>
      </c>
      <c r="B32" s="38" t="s">
        <v>1063</v>
      </c>
      <c r="C32" s="39"/>
      <c r="D32" s="39"/>
      <c r="E32" s="98"/>
      <c r="F32" s="40" t="s">
        <v>963</v>
      </c>
      <c r="G32" s="41">
        <v>0.8</v>
      </c>
      <c r="H32" s="48"/>
      <c r="I32" s="183">
        <v>18.4</v>
      </c>
      <c r="J32" s="94"/>
      <c r="K32" s="297">
        <f>ROUND(G32*I32,2)</f>
        <v>14.72</v>
      </c>
      <c r="L32" s="95"/>
      <c r="M32" s="53">
        <f>SUM(K29:K32)</f>
        <v>161.85999999999999</v>
      </c>
      <c r="O32" s="102"/>
      <c r="P32" s="102"/>
    </row>
    <row r="33" spans="1:16" s="101" customFormat="1" ht="11.25" customHeight="1">
      <c r="A33" s="141" t="s">
        <v>664</v>
      </c>
      <c r="B33" s="79" t="s">
        <v>983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42" t="s">
        <v>665</v>
      </c>
      <c r="B34" s="38" t="s">
        <v>0</v>
      </c>
      <c r="C34" s="39"/>
      <c r="D34" s="39"/>
      <c r="E34" s="98"/>
      <c r="F34" s="40" t="s">
        <v>961</v>
      </c>
      <c r="G34" s="41">
        <v>0.48</v>
      </c>
      <c r="H34" s="48"/>
      <c r="I34" s="183">
        <v>248.31</v>
      </c>
      <c r="J34" s="94"/>
      <c r="K34" s="297">
        <f>ROUND(G34*I34,2)</f>
        <v>119.19</v>
      </c>
      <c r="L34" s="95"/>
      <c r="M34" s="53"/>
      <c r="O34" s="102"/>
      <c r="P34" s="102"/>
    </row>
    <row r="35" spans="1:16" s="85" customFormat="1" ht="11.25" customHeight="1">
      <c r="A35" s="142" t="s">
        <v>666</v>
      </c>
      <c r="B35" s="126" t="s">
        <v>1099</v>
      </c>
      <c r="C35" s="137"/>
      <c r="D35" s="137"/>
      <c r="E35" s="138"/>
      <c r="F35" s="139"/>
      <c r="G35" s="41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1.25" customHeight="1">
      <c r="A36" s="142"/>
      <c r="B36" s="126" t="s">
        <v>1003</v>
      </c>
      <c r="C36" s="137"/>
      <c r="D36" s="137"/>
      <c r="E36" s="138"/>
      <c r="F36" s="139" t="s">
        <v>962</v>
      </c>
      <c r="G36" s="41">
        <v>1</v>
      </c>
      <c r="H36" s="48"/>
      <c r="I36" s="183">
        <v>230.55</v>
      </c>
      <c r="J36" s="94"/>
      <c r="K36" s="297">
        <f>ROUND(G36*I36,2)</f>
        <v>230.55</v>
      </c>
      <c r="L36" s="91"/>
      <c r="M36" s="53">
        <f>SUM(K34:K36)</f>
        <v>349.74</v>
      </c>
      <c r="O36" s="86"/>
      <c r="P36" s="86"/>
    </row>
    <row r="37" spans="1:16" s="85" customFormat="1" ht="11.25" customHeight="1">
      <c r="A37" s="78" t="s">
        <v>667</v>
      </c>
      <c r="B37" s="80" t="s">
        <v>985</v>
      </c>
      <c r="C37" s="39"/>
      <c r="D37" s="39"/>
      <c r="E37" s="98"/>
      <c r="F37" s="40"/>
      <c r="G37" s="140"/>
      <c r="H37" s="48"/>
      <c r="I37" s="183"/>
      <c r="J37" s="94"/>
      <c r="K37" s="45"/>
      <c r="L37" s="91"/>
      <c r="M37" s="53"/>
      <c r="O37" s="86"/>
      <c r="P37" s="86"/>
    </row>
    <row r="38" spans="1:16" s="85" customFormat="1" ht="11.25" customHeight="1">
      <c r="A38" s="37" t="s">
        <v>668</v>
      </c>
      <c r="B38" s="38" t="s">
        <v>986</v>
      </c>
      <c r="C38" s="39"/>
      <c r="D38" s="39"/>
      <c r="E38" s="98"/>
      <c r="F38" s="40" t="s">
        <v>961</v>
      </c>
      <c r="G38" s="140">
        <v>0.34</v>
      </c>
      <c r="H38" s="48"/>
      <c r="I38" s="183">
        <v>59.8</v>
      </c>
      <c r="J38" s="94"/>
      <c r="K38" s="297">
        <f>ROUND(G38*I38,2)</f>
        <v>20.33</v>
      </c>
      <c r="L38" s="91"/>
      <c r="M38" s="53">
        <f>K38</f>
        <v>20.33</v>
      </c>
      <c r="O38" s="86"/>
      <c r="P38" s="86"/>
    </row>
    <row r="39" spans="1:16" s="85" customFormat="1" ht="11.25" customHeight="1">
      <c r="A39" s="78" t="s">
        <v>669</v>
      </c>
      <c r="B39" s="79" t="s">
        <v>964</v>
      </c>
      <c r="C39" s="39"/>
      <c r="D39" s="39"/>
      <c r="E39" s="98"/>
      <c r="F39" s="40"/>
      <c r="G39" s="41"/>
      <c r="H39" s="48"/>
      <c r="I39" s="183"/>
      <c r="J39" s="94"/>
      <c r="K39" s="103"/>
      <c r="L39" s="91"/>
      <c r="M39" s="53"/>
      <c r="O39" s="86"/>
      <c r="P39" s="86"/>
    </row>
    <row r="40" spans="1:16" s="85" customFormat="1" ht="11.25" customHeight="1">
      <c r="A40" s="37" t="s">
        <v>670</v>
      </c>
      <c r="B40" s="38" t="s">
        <v>1065</v>
      </c>
      <c r="C40" s="39"/>
      <c r="D40" s="39"/>
      <c r="E40" s="98"/>
      <c r="F40" s="40"/>
      <c r="G40" s="41"/>
      <c r="H40" s="48"/>
      <c r="I40" s="183"/>
      <c r="J40" s="94"/>
      <c r="K40" s="103"/>
      <c r="L40" s="91"/>
      <c r="M40" s="53"/>
      <c r="O40" s="86"/>
      <c r="P40" s="86"/>
    </row>
    <row r="41" spans="1:16" s="85" customFormat="1" ht="11.25" customHeight="1">
      <c r="A41" s="37"/>
      <c r="B41" s="38" t="s">
        <v>980</v>
      </c>
      <c r="C41" s="39"/>
      <c r="D41" s="39"/>
      <c r="E41" s="98"/>
      <c r="F41" s="40" t="s">
        <v>961</v>
      </c>
      <c r="G41" s="41">
        <v>2.88</v>
      </c>
      <c r="H41" s="48"/>
      <c r="I41" s="185">
        <v>5.62</v>
      </c>
      <c r="J41" s="94"/>
      <c r="K41" s="297">
        <f>ROUND(G41*I41,2)</f>
        <v>16.19</v>
      </c>
      <c r="L41" s="91"/>
      <c r="M41" s="53"/>
      <c r="O41" s="86"/>
      <c r="P41" s="86"/>
    </row>
    <row r="42" spans="1:16" s="85" customFormat="1" ht="11.25" customHeight="1">
      <c r="A42" s="37" t="s">
        <v>671</v>
      </c>
      <c r="B42" s="38" t="s">
        <v>981</v>
      </c>
      <c r="C42" s="39"/>
      <c r="D42" s="39"/>
      <c r="E42" s="98"/>
      <c r="F42" s="40" t="s">
        <v>961</v>
      </c>
      <c r="G42" s="41">
        <v>2.88</v>
      </c>
      <c r="H42" s="48"/>
      <c r="I42" s="183">
        <v>9.34</v>
      </c>
      <c r="J42" s="94"/>
      <c r="K42" s="297">
        <f>ROUND(G42*I42,2)</f>
        <v>26.9</v>
      </c>
      <c r="L42" s="91"/>
      <c r="M42" s="53"/>
      <c r="O42" s="86"/>
      <c r="P42" s="86"/>
    </row>
    <row r="43" spans="1:16" s="85" customFormat="1" ht="11.25" customHeight="1" thickBot="1">
      <c r="A43" s="37" t="s">
        <v>672</v>
      </c>
      <c r="B43" s="115" t="s">
        <v>1102</v>
      </c>
      <c r="C43" s="137"/>
      <c r="D43" s="137"/>
      <c r="E43" s="138"/>
      <c r="F43" s="139" t="s">
        <v>961</v>
      </c>
      <c r="G43" s="140">
        <v>3.36</v>
      </c>
      <c r="H43" s="48"/>
      <c r="I43" s="183">
        <v>8.65</v>
      </c>
      <c r="J43" s="94"/>
      <c r="K43" s="297">
        <f>ROUND(G43*I43,2)</f>
        <v>29.06</v>
      </c>
      <c r="L43" s="95"/>
      <c r="M43" s="53">
        <f>SUM(K41:K43)</f>
        <v>72.15</v>
      </c>
      <c r="O43" s="86"/>
      <c r="P43" s="86"/>
    </row>
    <row r="44" spans="1:13" ht="19.5" customHeight="1" thickTop="1">
      <c r="A44" s="69" t="str">
        <f>Plan1!A52</f>
        <v>DATA:   03/03/2005   </v>
      </c>
      <c r="B44" s="70"/>
      <c r="C44" s="71" t="s">
        <v>965</v>
      </c>
      <c r="D44" s="70"/>
      <c r="E44" s="72"/>
      <c r="F44" s="70" t="s">
        <v>952</v>
      </c>
      <c r="G44" s="72"/>
      <c r="H44" s="70" t="s">
        <v>959</v>
      </c>
      <c r="I44" s="72"/>
      <c r="J44" s="70"/>
      <c r="K44" s="104">
        <f>SUM(K5:K43)</f>
        <v>176956.53999999975</v>
      </c>
      <c r="L44" s="97"/>
      <c r="M44" s="345">
        <f>SUM(M5:M43)</f>
        <v>176956.53999999986</v>
      </c>
    </row>
    <row r="45" spans="1:13" ht="19.5" customHeight="1" thickBot="1">
      <c r="A45" s="24"/>
      <c r="B45" s="25"/>
      <c r="C45" s="56"/>
      <c r="D45" s="23"/>
      <c r="E45" s="57"/>
      <c r="F45" s="23"/>
      <c r="G45" s="57"/>
      <c r="H45" s="23" t="s">
        <v>960</v>
      </c>
      <c r="I45" s="57"/>
      <c r="J45" s="23"/>
      <c r="K45" s="73"/>
      <c r="L45" s="23"/>
      <c r="M45" s="346"/>
    </row>
    <row r="46" spans="1:13" ht="15" customHeight="1" thickTop="1">
      <c r="A46" s="167"/>
      <c r="B46" s="55"/>
      <c r="C46" s="164"/>
      <c r="D46" s="161"/>
      <c r="E46" s="161"/>
      <c r="F46" s="166"/>
      <c r="M46" s="75"/>
    </row>
    <row r="47" spans="1:6" ht="15" customHeight="1">
      <c r="A47" s="167"/>
      <c r="B47" s="55"/>
      <c r="C47" s="164"/>
      <c r="D47" s="164"/>
      <c r="E47" s="164"/>
      <c r="F47" s="166"/>
    </row>
    <row r="48" spans="2:6" ht="15" customHeight="1">
      <c r="B48" s="164"/>
      <c r="C48" s="161"/>
      <c r="D48" s="161"/>
      <c r="E48" s="161"/>
      <c r="F48" s="16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Plan23!K44</f>
        <v>176956.53999999975</v>
      </c>
      <c r="L5" s="66"/>
      <c r="M5" s="339">
        <f>Plan23!M44</f>
        <v>176956.53999999986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331" t="s">
        <v>686</v>
      </c>
      <c r="B9" s="309" t="s">
        <v>1058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9.75" customHeight="1">
      <c r="A10" s="332" t="s">
        <v>687</v>
      </c>
      <c r="B10" s="77" t="s">
        <v>967</v>
      </c>
      <c r="C10" s="28"/>
      <c r="D10" s="28"/>
      <c r="E10" s="29"/>
      <c r="F10" s="40"/>
      <c r="G10" s="36"/>
      <c r="H10" s="113"/>
      <c r="I10" s="183"/>
      <c r="J10" s="105"/>
      <c r="K10" s="106"/>
      <c r="L10" s="113"/>
      <c r="M10" s="344"/>
    </row>
    <row r="11" spans="1:13" ht="9.75" customHeight="1">
      <c r="A11" s="333" t="s">
        <v>688</v>
      </c>
      <c r="B11" s="27" t="s">
        <v>1024</v>
      </c>
      <c r="C11" s="28"/>
      <c r="D11" s="28"/>
      <c r="E11" s="29"/>
      <c r="F11" s="40" t="s">
        <v>961</v>
      </c>
      <c r="G11" s="36">
        <v>3.28</v>
      </c>
      <c r="H11" s="47"/>
      <c r="I11" s="183">
        <v>6.21</v>
      </c>
      <c r="J11" s="47"/>
      <c r="K11" s="297">
        <f>ROUND(G11*I11,2)</f>
        <v>20.37</v>
      </c>
      <c r="L11" s="46"/>
      <c r="M11" s="52"/>
    </row>
    <row r="12" spans="1:13" ht="9.75" customHeight="1">
      <c r="A12" s="333" t="s">
        <v>689</v>
      </c>
      <c r="B12" s="38" t="s">
        <v>987</v>
      </c>
      <c r="C12" s="28"/>
      <c r="D12" s="28"/>
      <c r="E12" s="29"/>
      <c r="F12" s="30" t="s">
        <v>961</v>
      </c>
      <c r="G12" s="36">
        <v>2.16</v>
      </c>
      <c r="H12" s="47"/>
      <c r="I12" s="183">
        <v>7.47</v>
      </c>
      <c r="J12" s="47"/>
      <c r="K12" s="297">
        <f>ROUND(G12*I12,2)</f>
        <v>16.14</v>
      </c>
      <c r="L12" s="46"/>
      <c r="M12" s="52"/>
    </row>
    <row r="13" spans="1:13" ht="9.75" customHeight="1">
      <c r="A13" s="333" t="s">
        <v>690</v>
      </c>
      <c r="B13" s="38" t="s">
        <v>971</v>
      </c>
      <c r="C13" s="39"/>
      <c r="D13" s="39"/>
      <c r="E13" s="98"/>
      <c r="F13" s="40" t="s">
        <v>961</v>
      </c>
      <c r="G13" s="41">
        <v>20.83</v>
      </c>
      <c r="H13" s="48"/>
      <c r="I13" s="183">
        <v>2.39</v>
      </c>
      <c r="J13" s="94"/>
      <c r="K13" s="297">
        <f>ROUND(G13*I13,2)</f>
        <v>49.78</v>
      </c>
      <c r="L13" s="46"/>
      <c r="M13" s="52">
        <f>SUM(K11:K13)</f>
        <v>86.29</v>
      </c>
    </row>
    <row r="14" spans="1:13" ht="9.75" customHeight="1">
      <c r="A14" s="332" t="s">
        <v>691</v>
      </c>
      <c r="B14" s="79" t="s">
        <v>1006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9.75" customHeight="1">
      <c r="A15" s="333" t="s">
        <v>692</v>
      </c>
      <c r="B15" s="38" t="s">
        <v>1034</v>
      </c>
      <c r="C15" s="39"/>
      <c r="D15" s="39"/>
      <c r="E15" s="98"/>
      <c r="F15" s="40" t="s">
        <v>963</v>
      </c>
      <c r="G15" s="41">
        <v>6</v>
      </c>
      <c r="H15" s="48"/>
      <c r="I15" s="183">
        <v>3.58</v>
      </c>
      <c r="J15" s="47"/>
      <c r="K15" s="297">
        <f aca="true" t="shared" si="0" ref="K15:K20">ROUND(G15*I15,2)</f>
        <v>21.48</v>
      </c>
      <c r="L15" s="46"/>
      <c r="M15" s="52"/>
    </row>
    <row r="16" spans="1:13" ht="9.75" customHeight="1">
      <c r="A16" s="333" t="s">
        <v>693</v>
      </c>
      <c r="B16" s="38" t="s">
        <v>1007</v>
      </c>
      <c r="C16" s="39"/>
      <c r="D16" s="39"/>
      <c r="E16" s="98"/>
      <c r="F16" s="40" t="s">
        <v>962</v>
      </c>
      <c r="G16" s="36">
        <v>1</v>
      </c>
      <c r="H16" s="47"/>
      <c r="I16" s="183">
        <v>48.76</v>
      </c>
      <c r="J16" s="47"/>
      <c r="K16" s="297">
        <f t="shared" si="0"/>
        <v>48.76</v>
      </c>
      <c r="L16" s="46"/>
      <c r="M16" s="52"/>
    </row>
    <row r="17" spans="1:13" ht="9.75" customHeight="1">
      <c r="A17" s="333" t="s">
        <v>694</v>
      </c>
      <c r="B17" s="84" t="s">
        <v>1035</v>
      </c>
      <c r="C17" s="39"/>
      <c r="D17" s="39"/>
      <c r="E17" s="98"/>
      <c r="F17" s="40" t="s">
        <v>963</v>
      </c>
      <c r="G17" s="41">
        <v>3</v>
      </c>
      <c r="H17" s="48"/>
      <c r="I17" s="183">
        <v>6.11</v>
      </c>
      <c r="J17" s="47"/>
      <c r="K17" s="297">
        <f t="shared" si="0"/>
        <v>18.33</v>
      </c>
      <c r="L17" s="46"/>
      <c r="M17" s="52"/>
    </row>
    <row r="18" spans="1:13" ht="9.75" customHeight="1">
      <c r="A18" s="333" t="s">
        <v>695</v>
      </c>
      <c r="B18" s="84" t="s">
        <v>1060</v>
      </c>
      <c r="C18" s="39"/>
      <c r="D18" s="39"/>
      <c r="E18" s="98"/>
      <c r="F18" s="40" t="s">
        <v>963</v>
      </c>
      <c r="G18" s="41">
        <v>3</v>
      </c>
      <c r="H18" s="48"/>
      <c r="I18" s="183">
        <v>9.65</v>
      </c>
      <c r="J18" s="47"/>
      <c r="K18" s="297">
        <f t="shared" si="0"/>
        <v>28.95</v>
      </c>
      <c r="L18" s="46"/>
      <c r="M18" s="52"/>
    </row>
    <row r="19" spans="1:13" ht="9.75" customHeight="1">
      <c r="A19" s="333" t="s">
        <v>696</v>
      </c>
      <c r="B19" s="38" t="s">
        <v>1013</v>
      </c>
      <c r="C19" s="39"/>
      <c r="D19" s="39"/>
      <c r="E19" s="98"/>
      <c r="F19" s="40" t="s">
        <v>962</v>
      </c>
      <c r="G19" s="41">
        <v>1</v>
      </c>
      <c r="H19" s="48"/>
      <c r="I19" s="183">
        <v>26.18</v>
      </c>
      <c r="J19" s="47"/>
      <c r="K19" s="297">
        <f t="shared" si="0"/>
        <v>26.18</v>
      </c>
      <c r="L19" s="46"/>
      <c r="M19" s="52"/>
    </row>
    <row r="20" spans="1:13" ht="9.75" customHeight="1">
      <c r="A20" s="333" t="s">
        <v>697</v>
      </c>
      <c r="B20" s="38" t="s">
        <v>8</v>
      </c>
      <c r="C20" s="39"/>
      <c r="D20" s="39"/>
      <c r="E20" s="98"/>
      <c r="F20" s="40" t="s">
        <v>962</v>
      </c>
      <c r="G20" s="41">
        <v>1</v>
      </c>
      <c r="H20" s="48"/>
      <c r="I20" s="183">
        <v>485</v>
      </c>
      <c r="J20" s="47"/>
      <c r="K20" s="297">
        <f t="shared" si="0"/>
        <v>485</v>
      </c>
      <c r="L20" s="46"/>
      <c r="M20" s="52">
        <f>SUM(K15:K20)</f>
        <v>628.7</v>
      </c>
    </row>
    <row r="21" spans="1:16" s="101" customFormat="1" ht="9.75" customHeight="1">
      <c r="A21" s="332" t="s">
        <v>698</v>
      </c>
      <c r="B21" s="79" t="s">
        <v>999</v>
      </c>
      <c r="C21" s="39"/>
      <c r="D21" s="39"/>
      <c r="E21" s="98"/>
      <c r="F21" s="40"/>
      <c r="G21" s="36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9.75" customHeight="1">
      <c r="A22" s="333" t="s">
        <v>699</v>
      </c>
      <c r="B22" s="38" t="s">
        <v>1041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9.75" customHeight="1">
      <c r="A23" s="333"/>
      <c r="B23" s="38" t="s">
        <v>1028</v>
      </c>
      <c r="C23" s="39"/>
      <c r="D23" s="39"/>
      <c r="E23" s="98"/>
      <c r="F23" s="40" t="s">
        <v>962</v>
      </c>
      <c r="G23" s="36">
        <v>1</v>
      </c>
      <c r="H23" s="47"/>
      <c r="I23" s="183">
        <v>55.22</v>
      </c>
      <c r="J23" s="88"/>
      <c r="K23" s="297">
        <f>ROUND(G23*I23,2)</f>
        <v>55.22</v>
      </c>
      <c r="L23" s="89"/>
      <c r="M23" s="52"/>
      <c r="O23" s="102"/>
      <c r="P23" s="102"/>
    </row>
    <row r="24" spans="1:16" s="101" customFormat="1" ht="9.75" customHeight="1">
      <c r="A24" s="109" t="s">
        <v>700</v>
      </c>
      <c r="B24" s="38" t="s">
        <v>1030</v>
      </c>
      <c r="C24" s="39"/>
      <c r="D24" s="39"/>
      <c r="E24" s="98"/>
      <c r="F24" s="40" t="s">
        <v>962</v>
      </c>
      <c r="G24" s="36">
        <v>1</v>
      </c>
      <c r="H24" s="47"/>
      <c r="I24" s="183">
        <v>42.58</v>
      </c>
      <c r="J24" s="88"/>
      <c r="K24" s="297">
        <f>ROUND(G24*I24,2)</f>
        <v>42.58</v>
      </c>
      <c r="L24" s="89"/>
      <c r="M24" s="52"/>
      <c r="O24" s="102"/>
      <c r="P24" s="102"/>
    </row>
    <row r="25" spans="1:16" s="101" customFormat="1" ht="9.75" customHeight="1">
      <c r="A25" s="109" t="s">
        <v>701</v>
      </c>
      <c r="B25" s="38" t="s">
        <v>1032</v>
      </c>
      <c r="C25" s="39"/>
      <c r="D25" s="39"/>
      <c r="E25" s="98"/>
      <c r="F25" s="40" t="s">
        <v>962</v>
      </c>
      <c r="G25" s="36">
        <v>1</v>
      </c>
      <c r="H25" s="47"/>
      <c r="I25" s="308">
        <v>49.85</v>
      </c>
      <c r="J25" s="88"/>
      <c r="K25" s="297">
        <f>ROUND(G25*I25,2)</f>
        <v>49.85</v>
      </c>
      <c r="L25" s="89"/>
      <c r="M25" s="52">
        <f>SUM(K23:K25)</f>
        <v>147.65</v>
      </c>
      <c r="O25" s="102"/>
      <c r="P25" s="102"/>
    </row>
    <row r="26" spans="1:16" s="101" customFormat="1" ht="9.75" customHeight="1">
      <c r="A26" s="120" t="s">
        <v>702</v>
      </c>
      <c r="B26" s="169" t="s">
        <v>972</v>
      </c>
      <c r="C26" s="137"/>
      <c r="D26" s="137"/>
      <c r="E26" s="138"/>
      <c r="F26" s="125"/>
      <c r="G26" s="36"/>
      <c r="H26" s="113"/>
      <c r="I26" s="106"/>
      <c r="J26" s="105"/>
      <c r="K26" s="106"/>
      <c r="L26" s="89"/>
      <c r="M26" s="52"/>
      <c r="O26" s="102"/>
      <c r="P26" s="102"/>
    </row>
    <row r="27" spans="1:16" s="101" customFormat="1" ht="9.75" customHeight="1">
      <c r="A27" s="109" t="s">
        <v>703</v>
      </c>
      <c r="B27" s="38" t="s">
        <v>973</v>
      </c>
      <c r="C27" s="39"/>
      <c r="D27" s="39"/>
      <c r="E27" s="98"/>
      <c r="F27" s="40"/>
      <c r="G27" s="41"/>
      <c r="H27" s="48"/>
      <c r="I27" s="185"/>
      <c r="J27" s="94"/>
      <c r="K27" s="45"/>
      <c r="L27" s="89"/>
      <c r="M27" s="52"/>
      <c r="O27" s="102"/>
      <c r="P27" s="102"/>
    </row>
    <row r="28" spans="1:16" s="101" customFormat="1" ht="9.75" customHeight="1">
      <c r="A28" s="109"/>
      <c r="B28" s="38" t="s">
        <v>974</v>
      </c>
      <c r="C28" s="39"/>
      <c r="D28" s="39"/>
      <c r="E28" s="98"/>
      <c r="F28" s="40" t="s">
        <v>961</v>
      </c>
      <c r="G28" s="41">
        <v>20.83</v>
      </c>
      <c r="H28" s="48"/>
      <c r="I28" s="183">
        <v>2.39</v>
      </c>
      <c r="J28" s="94"/>
      <c r="K28" s="297">
        <f>ROUND(G28*I28,2)</f>
        <v>49.78</v>
      </c>
      <c r="L28" s="89"/>
      <c r="M28" s="52"/>
      <c r="O28" s="102"/>
      <c r="P28" s="102"/>
    </row>
    <row r="29" spans="1:16" s="101" customFormat="1" ht="9.75" customHeight="1">
      <c r="A29" s="109" t="s">
        <v>704</v>
      </c>
      <c r="B29" s="84" t="s">
        <v>976</v>
      </c>
      <c r="C29" s="39"/>
      <c r="D29" s="39"/>
      <c r="E29" s="98"/>
      <c r="F29" s="40" t="s">
        <v>961</v>
      </c>
      <c r="G29" s="41">
        <v>20.83</v>
      </c>
      <c r="H29" s="48"/>
      <c r="I29" s="183">
        <v>16.43</v>
      </c>
      <c r="J29" s="94"/>
      <c r="K29" s="297">
        <f>ROUND(G29*I29,2)</f>
        <v>342.24</v>
      </c>
      <c r="L29" s="89"/>
      <c r="M29" s="52"/>
      <c r="O29" s="102"/>
      <c r="P29" s="102"/>
    </row>
    <row r="30" spans="1:16" s="101" customFormat="1" ht="9.75" customHeight="1">
      <c r="A30" s="109" t="s">
        <v>705</v>
      </c>
      <c r="B30" s="27" t="s">
        <v>1014</v>
      </c>
      <c r="C30" s="39"/>
      <c r="D30" s="39"/>
      <c r="E30" s="98"/>
      <c r="F30" s="40"/>
      <c r="G30" s="41"/>
      <c r="H30" s="48"/>
      <c r="I30" s="183"/>
      <c r="J30" s="94"/>
      <c r="K30" s="87"/>
      <c r="L30" s="89"/>
      <c r="M30" s="52"/>
      <c r="O30" s="102"/>
      <c r="P30" s="102"/>
    </row>
    <row r="31" spans="1:16" s="101" customFormat="1" ht="9.75" customHeight="1">
      <c r="A31" s="109"/>
      <c r="B31" s="27" t="s">
        <v>1015</v>
      </c>
      <c r="C31" s="39"/>
      <c r="D31" s="39"/>
      <c r="E31" s="98"/>
      <c r="F31" s="40" t="s">
        <v>1016</v>
      </c>
      <c r="G31" s="41">
        <v>20.83</v>
      </c>
      <c r="H31" s="48"/>
      <c r="I31" s="45">
        <v>22.88</v>
      </c>
      <c r="J31" s="94"/>
      <c r="K31" s="297">
        <f>ROUND(G31*I31,2)</f>
        <v>476.59</v>
      </c>
      <c r="L31" s="89"/>
      <c r="M31" s="52"/>
      <c r="O31" s="102"/>
      <c r="P31" s="102"/>
    </row>
    <row r="32" spans="1:16" s="101" customFormat="1" ht="9.75" customHeight="1">
      <c r="A32" s="109" t="s">
        <v>706</v>
      </c>
      <c r="B32" s="84" t="s">
        <v>1104</v>
      </c>
      <c r="C32" s="39"/>
      <c r="D32" s="67"/>
      <c r="E32" s="68"/>
      <c r="F32" s="40" t="s">
        <v>963</v>
      </c>
      <c r="G32" s="41">
        <v>0.8</v>
      </c>
      <c r="H32" s="48"/>
      <c r="I32" s="183">
        <v>22.88</v>
      </c>
      <c r="J32" s="94"/>
      <c r="K32" s="297">
        <f>ROUND(G32*I32,2)</f>
        <v>18.3</v>
      </c>
      <c r="L32" s="89"/>
      <c r="M32" s="52">
        <f>SUM(K28:K32)</f>
        <v>886.9099999999999</v>
      </c>
      <c r="O32" s="102"/>
      <c r="P32" s="102"/>
    </row>
    <row r="33" spans="1:16" s="101" customFormat="1" ht="9.75" customHeight="1">
      <c r="A33" s="120" t="s">
        <v>707</v>
      </c>
      <c r="B33" s="169" t="s">
        <v>975</v>
      </c>
      <c r="C33" s="137"/>
      <c r="D33" s="137"/>
      <c r="E33" s="138"/>
      <c r="F33" s="139"/>
      <c r="G33" s="149"/>
      <c r="H33" s="47"/>
      <c r="I33" s="183"/>
      <c r="J33" s="88"/>
      <c r="K33" s="45"/>
      <c r="L33" s="89"/>
      <c r="M33" s="52"/>
      <c r="O33" s="102"/>
      <c r="P33" s="102"/>
    </row>
    <row r="34" spans="1:16" s="101" customFormat="1" ht="9.75" customHeight="1">
      <c r="A34" s="109" t="s">
        <v>708</v>
      </c>
      <c r="B34" s="38" t="s">
        <v>1026</v>
      </c>
      <c r="C34" s="39"/>
      <c r="D34" s="39"/>
      <c r="E34" s="98"/>
      <c r="F34" s="40" t="s">
        <v>961</v>
      </c>
      <c r="G34" s="36">
        <v>3.28</v>
      </c>
      <c r="H34" s="47"/>
      <c r="I34" s="183">
        <v>17.04</v>
      </c>
      <c r="J34" s="88"/>
      <c r="K34" s="297">
        <f>ROUND(G34*I34,2)</f>
        <v>55.89</v>
      </c>
      <c r="L34" s="89"/>
      <c r="M34" s="52"/>
      <c r="O34" s="102"/>
      <c r="P34" s="102"/>
    </row>
    <row r="35" spans="1:16" s="101" customFormat="1" ht="9.75" customHeight="1">
      <c r="A35" s="109" t="s">
        <v>709</v>
      </c>
      <c r="B35" s="38" t="s">
        <v>970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9.75" customHeight="1">
      <c r="A36" s="109"/>
      <c r="B36" s="84" t="s">
        <v>1025</v>
      </c>
      <c r="C36" s="39"/>
      <c r="D36" s="39"/>
      <c r="E36" s="98"/>
      <c r="F36" s="40" t="s">
        <v>961</v>
      </c>
      <c r="G36" s="41">
        <v>3.28</v>
      </c>
      <c r="H36" s="48"/>
      <c r="I36" s="183">
        <v>34.46</v>
      </c>
      <c r="J36" s="94"/>
      <c r="K36" s="297">
        <f>ROUND(G36*I36,2)</f>
        <v>113.03</v>
      </c>
      <c r="L36" s="95"/>
      <c r="M36" s="53"/>
      <c r="O36" s="102"/>
      <c r="P36" s="102"/>
    </row>
    <row r="37" spans="1:16" s="101" customFormat="1" ht="9.75" customHeight="1">
      <c r="A37" s="109" t="s">
        <v>710</v>
      </c>
      <c r="B37" s="38" t="s">
        <v>1027</v>
      </c>
      <c r="C37" s="39"/>
      <c r="D37" s="39"/>
      <c r="E37" s="98"/>
      <c r="F37" s="40" t="s">
        <v>963</v>
      </c>
      <c r="G37" s="41">
        <v>6.5</v>
      </c>
      <c r="H37" s="48"/>
      <c r="I37" s="183">
        <v>13.13</v>
      </c>
      <c r="J37" s="94"/>
      <c r="K37" s="297">
        <f>ROUND(G37*I37,2)</f>
        <v>85.35</v>
      </c>
      <c r="L37" s="95"/>
      <c r="M37" s="53">
        <f>SUM(K34:K37)</f>
        <v>254.27</v>
      </c>
      <c r="O37" s="102"/>
      <c r="P37" s="102"/>
    </row>
    <row r="38" spans="1:16" s="101" customFormat="1" ht="9.75" customHeight="1">
      <c r="A38" s="120" t="s">
        <v>711</v>
      </c>
      <c r="B38" s="169" t="s">
        <v>983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9.75" customHeight="1">
      <c r="A39" s="109" t="s">
        <v>712</v>
      </c>
      <c r="B39" s="38" t="s">
        <v>0</v>
      </c>
      <c r="C39" s="39"/>
      <c r="D39" s="39"/>
      <c r="E39" s="98"/>
      <c r="F39" s="40" t="s">
        <v>961</v>
      </c>
      <c r="G39" s="41">
        <v>0.48</v>
      </c>
      <c r="H39" s="48"/>
      <c r="I39" s="183">
        <v>248.31</v>
      </c>
      <c r="J39" s="94"/>
      <c r="K39" s="297">
        <f>ROUND(G39*I39,2)</f>
        <v>119.19</v>
      </c>
      <c r="L39" s="95"/>
      <c r="M39" s="53"/>
      <c r="O39" s="102"/>
      <c r="P39" s="102"/>
    </row>
    <row r="40" spans="1:16" s="101" customFormat="1" ht="9.75" customHeight="1">
      <c r="A40" s="109" t="s">
        <v>713</v>
      </c>
      <c r="B40" s="126" t="s">
        <v>1099</v>
      </c>
      <c r="C40" s="137"/>
      <c r="D40" s="137"/>
      <c r="E40" s="138"/>
      <c r="F40" s="139"/>
      <c r="G40" s="41"/>
      <c r="H40" s="48"/>
      <c r="I40" s="183"/>
      <c r="J40" s="94"/>
      <c r="K40" s="45"/>
      <c r="L40" s="95"/>
      <c r="M40" s="53"/>
      <c r="O40" s="102"/>
      <c r="P40" s="102"/>
    </row>
    <row r="41" spans="1:16" s="101" customFormat="1" ht="9.75" customHeight="1">
      <c r="A41" s="142"/>
      <c r="B41" s="126" t="s">
        <v>1003</v>
      </c>
      <c r="C41" s="137"/>
      <c r="D41" s="137"/>
      <c r="E41" s="138"/>
      <c r="F41" s="139" t="s">
        <v>962</v>
      </c>
      <c r="G41" s="41">
        <v>1</v>
      </c>
      <c r="H41" s="48"/>
      <c r="I41" s="183">
        <v>230.55</v>
      </c>
      <c r="J41" s="94"/>
      <c r="K41" s="297">
        <f>ROUND(G41*I41,2)</f>
        <v>230.55</v>
      </c>
      <c r="L41" s="95"/>
      <c r="M41" s="53">
        <f>SUM(K39:K41)</f>
        <v>349.74</v>
      </c>
      <c r="O41" s="102"/>
      <c r="P41" s="102"/>
    </row>
    <row r="42" spans="1:16" s="101" customFormat="1" ht="9.75" customHeight="1">
      <c r="A42" s="141" t="s">
        <v>714</v>
      </c>
      <c r="B42" s="169" t="s">
        <v>985</v>
      </c>
      <c r="C42" s="137"/>
      <c r="D42" s="137"/>
      <c r="E42" s="138"/>
      <c r="F42" s="139"/>
      <c r="G42" s="41"/>
      <c r="H42" s="48"/>
      <c r="I42" s="183"/>
      <c r="J42" s="94"/>
      <c r="K42" s="45"/>
      <c r="L42" s="95"/>
      <c r="M42" s="53"/>
      <c r="O42" s="102"/>
      <c r="P42" s="102"/>
    </row>
    <row r="43" spans="1:16" s="101" customFormat="1" ht="9.75" customHeight="1">
      <c r="A43" s="142" t="s">
        <v>715</v>
      </c>
      <c r="B43" s="160" t="s">
        <v>986</v>
      </c>
      <c r="C43" s="137"/>
      <c r="D43" s="137"/>
      <c r="E43" s="138"/>
      <c r="F43" s="139" t="s">
        <v>961</v>
      </c>
      <c r="G43" s="41">
        <v>0.34</v>
      </c>
      <c r="H43" s="48"/>
      <c r="I43" s="185">
        <v>59.8</v>
      </c>
      <c r="J43" s="94"/>
      <c r="K43" s="297">
        <f>ROUND(G43*I43,2)</f>
        <v>20.33</v>
      </c>
      <c r="L43" s="95"/>
      <c r="M43" s="53">
        <f>K43</f>
        <v>20.33</v>
      </c>
      <c r="O43" s="102"/>
      <c r="P43" s="102"/>
    </row>
    <row r="44" spans="1:16" s="101" customFormat="1" ht="9.75" customHeight="1">
      <c r="A44" s="141" t="s">
        <v>716</v>
      </c>
      <c r="B44" s="169" t="s">
        <v>964</v>
      </c>
      <c r="C44" s="137"/>
      <c r="D44" s="137"/>
      <c r="E44" s="138"/>
      <c r="F44" s="139"/>
      <c r="G44" s="41"/>
      <c r="H44" s="48"/>
      <c r="I44" s="183"/>
      <c r="J44" s="94"/>
      <c r="K44" s="45"/>
      <c r="L44" s="95"/>
      <c r="M44" s="53"/>
      <c r="O44" s="102"/>
      <c r="P44" s="102"/>
    </row>
    <row r="45" spans="1:16" s="85" customFormat="1" ht="9.75" customHeight="1">
      <c r="A45" s="142" t="s">
        <v>717</v>
      </c>
      <c r="B45" s="160" t="s">
        <v>981</v>
      </c>
      <c r="C45" s="137"/>
      <c r="D45" s="137"/>
      <c r="E45" s="138"/>
      <c r="F45" s="139" t="s">
        <v>961</v>
      </c>
      <c r="G45" s="41">
        <v>20.83</v>
      </c>
      <c r="H45" s="48"/>
      <c r="I45" s="183">
        <v>9.34</v>
      </c>
      <c r="J45" s="94"/>
      <c r="K45" s="297">
        <f>ROUND(G45*I45,2)</f>
        <v>194.55</v>
      </c>
      <c r="L45" s="91"/>
      <c r="M45" s="53"/>
      <c r="O45" s="86"/>
      <c r="P45" s="86"/>
    </row>
    <row r="46" spans="1:16" s="85" customFormat="1" ht="9.75" customHeight="1">
      <c r="A46" s="142" t="s">
        <v>718</v>
      </c>
      <c r="B46" s="160" t="s">
        <v>1102</v>
      </c>
      <c r="C46" s="137"/>
      <c r="D46" s="137"/>
      <c r="E46" s="138"/>
      <c r="F46" s="139" t="s">
        <v>961</v>
      </c>
      <c r="G46" s="140">
        <v>3.36</v>
      </c>
      <c r="H46" s="48"/>
      <c r="I46" s="183">
        <v>8.65</v>
      </c>
      <c r="J46" s="94"/>
      <c r="K46" s="297">
        <f>ROUND(G46*I46,2)</f>
        <v>29.06</v>
      </c>
      <c r="L46" s="91"/>
      <c r="M46" s="53">
        <f>SUM(K45:K46)</f>
        <v>223.61</v>
      </c>
      <c r="O46" s="86"/>
      <c r="P46" s="86"/>
    </row>
    <row r="47" spans="1:16" s="85" customFormat="1" ht="9.75" customHeight="1">
      <c r="A47" s="336" t="s">
        <v>719</v>
      </c>
      <c r="B47" s="309" t="s">
        <v>1059</v>
      </c>
      <c r="C47" s="39"/>
      <c r="D47" s="39"/>
      <c r="E47" s="98"/>
      <c r="F47" s="40"/>
      <c r="G47" s="140"/>
      <c r="H47" s="48"/>
      <c r="I47" s="45"/>
      <c r="J47" s="94"/>
      <c r="K47" s="45"/>
      <c r="L47" s="91"/>
      <c r="M47" s="53"/>
      <c r="O47" s="86"/>
      <c r="P47" s="86"/>
    </row>
    <row r="48" spans="1:16" s="85" customFormat="1" ht="9.75" customHeight="1">
      <c r="A48" s="335" t="s">
        <v>720</v>
      </c>
      <c r="B48" s="79" t="s">
        <v>967</v>
      </c>
      <c r="C48" s="39"/>
      <c r="D48" s="39"/>
      <c r="E48" s="98"/>
      <c r="F48" s="40"/>
      <c r="G48" s="140"/>
      <c r="H48" s="48"/>
      <c r="I48" s="14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721</v>
      </c>
      <c r="B49" s="38" t="s">
        <v>1048</v>
      </c>
      <c r="C49" s="39"/>
      <c r="D49" s="39"/>
      <c r="E49" s="98"/>
      <c r="F49" s="40" t="s">
        <v>961</v>
      </c>
      <c r="G49" s="140">
        <v>21.3</v>
      </c>
      <c r="H49" s="48"/>
      <c r="I49" s="183">
        <v>6.21</v>
      </c>
      <c r="J49" s="94"/>
      <c r="K49" s="297">
        <f>ROUND(G49*I49,2)</f>
        <v>132.27</v>
      </c>
      <c r="L49" s="91"/>
      <c r="M49" s="53"/>
      <c r="O49" s="86"/>
      <c r="P49" s="86"/>
    </row>
    <row r="50" spans="1:16" s="85" customFormat="1" ht="9.75" customHeight="1">
      <c r="A50" s="334" t="s">
        <v>722</v>
      </c>
      <c r="B50" s="38" t="s">
        <v>1004</v>
      </c>
      <c r="C50" s="39"/>
      <c r="D50" s="39"/>
      <c r="E50" s="98"/>
      <c r="F50" s="40" t="s">
        <v>961</v>
      </c>
      <c r="G50" s="140">
        <v>54.47</v>
      </c>
      <c r="H50" s="48"/>
      <c r="I50" s="183">
        <v>11.18</v>
      </c>
      <c r="J50" s="94"/>
      <c r="K50" s="297">
        <f>ROUND(G50*I50,2)</f>
        <v>608.97</v>
      </c>
      <c r="L50" s="91"/>
      <c r="M50" s="53"/>
      <c r="O50" s="86"/>
      <c r="P50" s="86"/>
    </row>
    <row r="51" spans="1:16" s="85" customFormat="1" ht="9.75" customHeight="1" thickBot="1">
      <c r="A51" s="334" t="s">
        <v>723</v>
      </c>
      <c r="B51" s="38" t="s">
        <v>987</v>
      </c>
      <c r="C51" s="39"/>
      <c r="D51" s="39"/>
      <c r="E51" s="98"/>
      <c r="F51" s="40" t="s">
        <v>961</v>
      </c>
      <c r="G51" s="140">
        <v>7.48</v>
      </c>
      <c r="H51" s="48"/>
      <c r="I51" s="297">
        <v>7.47</v>
      </c>
      <c r="J51" s="94"/>
      <c r="K51" s="297">
        <f>ROUND(G51*I51,2)</f>
        <v>55.88</v>
      </c>
      <c r="L51" s="91"/>
      <c r="M51" s="353">
        <f>SUM(K49:K51)</f>
        <v>797.12</v>
      </c>
      <c r="O51" s="86"/>
      <c r="P51" s="86"/>
    </row>
    <row r="52" spans="1:13" ht="19.5" customHeight="1" thickTop="1">
      <c r="A52" s="69" t="str">
        <f>Plan1!A52</f>
        <v>DATA:   03/03/2005   </v>
      </c>
      <c r="B52" s="70"/>
      <c r="C52" s="71" t="s">
        <v>965</v>
      </c>
      <c r="D52" s="70"/>
      <c r="E52" s="72"/>
      <c r="F52" s="70" t="s">
        <v>952</v>
      </c>
      <c r="G52" s="72"/>
      <c r="H52" s="70" t="s">
        <v>959</v>
      </c>
      <c r="I52" s="72"/>
      <c r="J52" s="70"/>
      <c r="K52" s="104">
        <f>SUM(K5:K51)</f>
        <v>180351.1599999997</v>
      </c>
      <c r="L52" s="97"/>
      <c r="M52" s="345">
        <f>SUM(M5:M51)</f>
        <v>180351.15999999983</v>
      </c>
    </row>
    <row r="53" spans="1:13" ht="19.5" customHeight="1" thickBot="1">
      <c r="A53" s="24"/>
      <c r="B53" s="25"/>
      <c r="C53" s="56"/>
      <c r="D53" s="23"/>
      <c r="E53" s="57"/>
      <c r="F53" s="23"/>
      <c r="G53" s="57"/>
      <c r="H53" s="23" t="s">
        <v>960</v>
      </c>
      <c r="I53" s="57"/>
      <c r="J53" s="23"/>
      <c r="K53" s="73"/>
      <c r="L53" s="23"/>
      <c r="M53" s="346"/>
    </row>
    <row r="54" spans="1:13" ht="15" customHeight="1" thickTop="1">
      <c r="A54" s="167"/>
      <c r="B54" s="55"/>
      <c r="C54" s="164"/>
      <c r="D54" s="161"/>
      <c r="E54" s="161"/>
      <c r="F54" s="166"/>
      <c r="M54" s="75"/>
    </row>
    <row r="55" spans="1:6" ht="15" customHeight="1">
      <c r="A55" s="167"/>
      <c r="B55" s="55"/>
      <c r="C55" s="164"/>
      <c r="D55" s="164"/>
      <c r="E55" s="164"/>
      <c r="F55" s="166"/>
    </row>
    <row r="56" spans="2:6" ht="15" customHeight="1">
      <c r="B56" s="164"/>
      <c r="C56" s="161"/>
      <c r="D56" s="161"/>
      <c r="E56" s="161"/>
      <c r="F56" s="16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PageLayoutView="0" workbookViewId="0" topLeftCell="A2">
      <selection activeCell="I15" sqref="I15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Plan24!K52</f>
        <v>180351.1599999997</v>
      </c>
      <c r="L5" s="66"/>
      <c r="M5" s="339">
        <f>Plan24!M52</f>
        <v>180351.15999999983</v>
      </c>
    </row>
    <row r="6" spans="1:13" ht="12.7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114" t="s">
        <v>724</v>
      </c>
      <c r="B9" s="79" t="s">
        <v>1006</v>
      </c>
      <c r="C9" s="137"/>
      <c r="D9" s="137"/>
      <c r="E9" s="138"/>
      <c r="F9" s="139"/>
      <c r="G9" s="41"/>
      <c r="H9" s="48"/>
      <c r="I9" s="14"/>
      <c r="J9" s="94"/>
      <c r="K9" s="103"/>
      <c r="L9" s="43"/>
      <c r="M9" s="351"/>
    </row>
    <row r="10" spans="1:13" ht="9.75" customHeight="1">
      <c r="A10" s="109" t="s">
        <v>725</v>
      </c>
      <c r="B10" s="38" t="s">
        <v>1034</v>
      </c>
      <c r="C10" s="39"/>
      <c r="D10" s="39"/>
      <c r="E10" s="98"/>
      <c r="F10" s="40" t="s">
        <v>963</v>
      </c>
      <c r="G10" s="41">
        <v>6</v>
      </c>
      <c r="H10" s="48"/>
      <c r="I10" s="183">
        <v>3.58</v>
      </c>
      <c r="J10" s="94"/>
      <c r="K10" s="297">
        <f>ROUND(G10*I10,2)</f>
        <v>21.48</v>
      </c>
      <c r="L10" s="105"/>
      <c r="M10" s="344"/>
    </row>
    <row r="11" spans="1:13" ht="9.75" customHeight="1">
      <c r="A11" s="109" t="s">
        <v>726</v>
      </c>
      <c r="B11" s="38" t="s">
        <v>1007</v>
      </c>
      <c r="C11" s="39"/>
      <c r="D11" s="39"/>
      <c r="E11" s="98"/>
      <c r="F11" s="40" t="s">
        <v>962</v>
      </c>
      <c r="G11" s="41">
        <v>1</v>
      </c>
      <c r="H11" s="48"/>
      <c r="I11" s="183">
        <v>48.76</v>
      </c>
      <c r="J11" s="94"/>
      <c r="K11" s="297">
        <f>ROUND(G11*I11,2)</f>
        <v>48.76</v>
      </c>
      <c r="L11" s="105"/>
      <c r="M11" s="344"/>
    </row>
    <row r="12" spans="1:13" ht="9.75" customHeight="1">
      <c r="A12" s="109" t="s">
        <v>727</v>
      </c>
      <c r="B12" s="100" t="s">
        <v>9</v>
      </c>
      <c r="C12" s="39"/>
      <c r="D12" s="39"/>
      <c r="E12" s="98"/>
      <c r="F12" s="40" t="s">
        <v>963</v>
      </c>
      <c r="G12" s="41">
        <v>6</v>
      </c>
      <c r="H12" s="48"/>
      <c r="I12" s="297">
        <v>11.25</v>
      </c>
      <c r="J12" s="94"/>
      <c r="K12" s="297">
        <f>ROUND(G12*I12,2)</f>
        <v>67.5</v>
      </c>
      <c r="L12" s="105"/>
      <c r="M12" s="344"/>
    </row>
    <row r="13" spans="1:13" ht="9.75" customHeight="1">
      <c r="A13" s="109" t="s">
        <v>728</v>
      </c>
      <c r="B13" s="38" t="s">
        <v>1013</v>
      </c>
      <c r="C13" s="39"/>
      <c r="D13" s="39"/>
      <c r="E13" s="98"/>
      <c r="F13" s="30" t="s">
        <v>962</v>
      </c>
      <c r="G13" s="36">
        <v>2</v>
      </c>
      <c r="H13" s="113"/>
      <c r="I13" s="296">
        <v>26.18</v>
      </c>
      <c r="J13" s="105"/>
      <c r="K13" s="297">
        <f>ROUND(G13*I13,2)</f>
        <v>52.36</v>
      </c>
      <c r="L13" s="113"/>
      <c r="M13" s="344"/>
    </row>
    <row r="14" spans="1:13" ht="9.75" customHeight="1">
      <c r="A14" s="109" t="s">
        <v>729</v>
      </c>
      <c r="B14" s="27" t="s">
        <v>940</v>
      </c>
      <c r="C14" s="28"/>
      <c r="D14" s="28"/>
      <c r="E14" s="29"/>
      <c r="F14" s="30"/>
      <c r="G14" s="36"/>
      <c r="H14" s="113"/>
      <c r="I14" s="183"/>
      <c r="J14" s="105"/>
      <c r="K14" s="106"/>
      <c r="L14" s="113"/>
      <c r="M14" s="344"/>
    </row>
    <row r="15" spans="1:13" ht="9.75" customHeight="1">
      <c r="A15" s="333"/>
      <c r="B15" s="27" t="s">
        <v>1061</v>
      </c>
      <c r="C15" s="28"/>
      <c r="D15" s="28"/>
      <c r="E15" s="29"/>
      <c r="F15" s="30" t="s">
        <v>962</v>
      </c>
      <c r="G15" s="36">
        <v>1</v>
      </c>
      <c r="H15" s="47"/>
      <c r="I15" s="183">
        <v>863.5</v>
      </c>
      <c r="J15" s="47"/>
      <c r="K15" s="297">
        <f>ROUND(G15*I15,2)</f>
        <v>863.5</v>
      </c>
      <c r="L15" s="46"/>
      <c r="M15" s="52"/>
    </row>
    <row r="16" spans="1:13" ht="9.75" customHeight="1">
      <c r="A16" s="333" t="s">
        <v>730</v>
      </c>
      <c r="B16" s="38" t="s">
        <v>1106</v>
      </c>
      <c r="C16" s="28"/>
      <c r="D16" s="28"/>
      <c r="E16" s="29"/>
      <c r="F16" s="30" t="s">
        <v>962</v>
      </c>
      <c r="G16" s="36">
        <v>1</v>
      </c>
      <c r="H16" s="47"/>
      <c r="I16" s="183">
        <v>549.66</v>
      </c>
      <c r="J16" s="47"/>
      <c r="K16" s="297">
        <f>ROUND(G16*I16,2)</f>
        <v>549.66</v>
      </c>
      <c r="L16" s="46"/>
      <c r="M16" s="52">
        <f>SUM(K10:K16)</f>
        <v>1603.2599999999998</v>
      </c>
    </row>
    <row r="17" spans="1:13" ht="9.75" customHeight="1">
      <c r="A17" s="332" t="s">
        <v>731</v>
      </c>
      <c r="B17" s="79" t="s">
        <v>999</v>
      </c>
      <c r="C17" s="28"/>
      <c r="D17" s="28"/>
      <c r="E17" s="29"/>
      <c r="F17" s="30"/>
      <c r="G17" s="36"/>
      <c r="H17" s="47"/>
      <c r="I17" s="183"/>
      <c r="J17" s="47"/>
      <c r="K17" s="45"/>
      <c r="L17" s="46"/>
      <c r="M17" s="52"/>
    </row>
    <row r="18" spans="1:16" s="101" customFormat="1" ht="9.75" customHeight="1">
      <c r="A18" s="333" t="s">
        <v>732</v>
      </c>
      <c r="B18" s="38" t="s">
        <v>1029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9.75" customHeight="1">
      <c r="A19" s="333"/>
      <c r="B19" s="38" t="s">
        <v>1028</v>
      </c>
      <c r="C19" s="39"/>
      <c r="D19" s="39"/>
      <c r="E19" s="98"/>
      <c r="F19" s="40" t="s">
        <v>962</v>
      </c>
      <c r="G19" s="36">
        <v>3</v>
      </c>
      <c r="H19" s="47"/>
      <c r="I19" s="183">
        <v>112.64</v>
      </c>
      <c r="J19" s="88"/>
      <c r="K19" s="297">
        <f>ROUND(G19*I19,2)</f>
        <v>337.92</v>
      </c>
      <c r="L19" s="89"/>
      <c r="M19" s="52"/>
      <c r="O19" s="102"/>
      <c r="P19" s="102"/>
    </row>
    <row r="20" spans="1:16" s="101" customFormat="1" ht="9.75" customHeight="1">
      <c r="A20" s="333" t="s">
        <v>733</v>
      </c>
      <c r="B20" s="38" t="s">
        <v>1030</v>
      </c>
      <c r="C20" s="39"/>
      <c r="D20" s="39"/>
      <c r="E20" s="98"/>
      <c r="F20" s="40" t="s">
        <v>962</v>
      </c>
      <c r="G20" s="36">
        <v>1</v>
      </c>
      <c r="H20" s="47"/>
      <c r="I20" s="183">
        <v>42.58</v>
      </c>
      <c r="J20" s="88"/>
      <c r="K20" s="297">
        <f>ROUND(G20*I20,2)</f>
        <v>42.58</v>
      </c>
      <c r="L20" s="89"/>
      <c r="M20" s="52"/>
      <c r="O20" s="102"/>
      <c r="P20" s="102"/>
    </row>
    <row r="21" spans="1:16" s="101" customFormat="1" ht="9.75" customHeight="1">
      <c r="A21" s="333" t="s">
        <v>734</v>
      </c>
      <c r="B21" s="38" t="s">
        <v>1032</v>
      </c>
      <c r="C21" s="39"/>
      <c r="D21" s="39"/>
      <c r="E21" s="98"/>
      <c r="F21" s="40" t="s">
        <v>962</v>
      </c>
      <c r="G21" s="36">
        <v>2</v>
      </c>
      <c r="H21" s="47"/>
      <c r="I21" s="183">
        <v>49.85</v>
      </c>
      <c r="J21" s="88"/>
      <c r="K21" s="297">
        <f>ROUND(G21*I21,2)</f>
        <v>99.7</v>
      </c>
      <c r="L21" s="89"/>
      <c r="M21" s="52"/>
      <c r="O21" s="102"/>
      <c r="P21" s="102"/>
    </row>
    <row r="22" spans="1:16" s="101" customFormat="1" ht="9.75" customHeight="1">
      <c r="A22" s="333" t="s">
        <v>735</v>
      </c>
      <c r="B22" s="38" t="s">
        <v>1062</v>
      </c>
      <c r="C22" s="39"/>
      <c r="D22" s="39"/>
      <c r="E22" s="98"/>
      <c r="F22" s="40" t="s">
        <v>962</v>
      </c>
      <c r="G22" s="36">
        <v>3</v>
      </c>
      <c r="H22" s="47"/>
      <c r="I22" s="183">
        <v>65.2</v>
      </c>
      <c r="J22" s="88"/>
      <c r="K22" s="297">
        <f>ROUND(G22*I22,2)</f>
        <v>195.6</v>
      </c>
      <c r="L22" s="89"/>
      <c r="M22" s="52"/>
      <c r="O22" s="102"/>
      <c r="P22" s="102"/>
    </row>
    <row r="23" spans="1:16" s="101" customFormat="1" ht="9.75" customHeight="1">
      <c r="A23" s="333" t="s">
        <v>736</v>
      </c>
      <c r="B23" s="38" t="s">
        <v>1107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9.75" customHeight="1">
      <c r="A24" s="109"/>
      <c r="B24" s="38" t="s">
        <v>1108</v>
      </c>
      <c r="C24" s="39"/>
      <c r="D24" s="39"/>
      <c r="E24" s="98"/>
      <c r="F24" s="40" t="s">
        <v>962</v>
      </c>
      <c r="G24" s="36">
        <v>1</v>
      </c>
      <c r="H24" s="47"/>
      <c r="I24" s="183">
        <v>1725.75</v>
      </c>
      <c r="J24" s="88"/>
      <c r="K24" s="297">
        <f>ROUND(G24*I24,2)</f>
        <v>1725.75</v>
      </c>
      <c r="L24" s="89"/>
      <c r="M24" s="52"/>
      <c r="O24" s="102"/>
      <c r="P24" s="102"/>
    </row>
    <row r="25" spans="1:16" s="101" customFormat="1" ht="9.75" customHeight="1">
      <c r="A25" s="109" t="s">
        <v>902</v>
      </c>
      <c r="B25" s="38" t="s">
        <v>1036</v>
      </c>
      <c r="C25" s="39"/>
      <c r="D25" s="39"/>
      <c r="E25" s="98"/>
      <c r="F25" s="40"/>
      <c r="G25" s="36"/>
      <c r="H25" s="105"/>
      <c r="I25" s="183"/>
      <c r="J25" s="105"/>
      <c r="K25" s="106"/>
      <c r="L25" s="89"/>
      <c r="M25" s="52"/>
      <c r="O25" s="102"/>
      <c r="P25" s="102"/>
    </row>
    <row r="26" spans="1:16" s="101" customFormat="1" ht="9.75" customHeight="1">
      <c r="A26" s="109"/>
      <c r="B26" s="38" t="s">
        <v>1037</v>
      </c>
      <c r="C26" s="39"/>
      <c r="D26" s="39"/>
      <c r="E26" s="98"/>
      <c r="F26" s="40" t="s">
        <v>962</v>
      </c>
      <c r="G26" s="36">
        <v>1</v>
      </c>
      <c r="H26" s="105"/>
      <c r="I26" s="183">
        <v>130.58</v>
      </c>
      <c r="J26" s="105"/>
      <c r="K26" s="297">
        <f>ROUND(G26*I26,2)</f>
        <v>130.58</v>
      </c>
      <c r="L26" s="89"/>
      <c r="M26" s="52">
        <f>SUM(K19:K26)</f>
        <v>2532.13</v>
      </c>
      <c r="O26" s="102"/>
      <c r="P26" s="102"/>
    </row>
    <row r="27" spans="1:16" s="101" customFormat="1" ht="9.75" customHeight="1">
      <c r="A27" s="120" t="s">
        <v>737</v>
      </c>
      <c r="B27" s="79" t="s">
        <v>1076</v>
      </c>
      <c r="C27" s="39"/>
      <c r="D27" s="39"/>
      <c r="E27" s="98"/>
      <c r="F27" s="40"/>
      <c r="G27" s="36"/>
      <c r="H27" s="47"/>
      <c r="I27" s="183"/>
      <c r="J27" s="88"/>
      <c r="K27" s="45"/>
      <c r="L27" s="89"/>
      <c r="M27" s="52"/>
      <c r="O27" s="102"/>
      <c r="P27" s="102"/>
    </row>
    <row r="28" spans="1:16" s="101" customFormat="1" ht="9.75" customHeight="1">
      <c r="A28" s="109" t="s">
        <v>738</v>
      </c>
      <c r="B28" s="38" t="s">
        <v>739</v>
      </c>
      <c r="C28" s="39"/>
      <c r="D28" s="39"/>
      <c r="E28" s="98"/>
      <c r="F28" s="40" t="s">
        <v>962</v>
      </c>
      <c r="G28" s="36">
        <v>1</v>
      </c>
      <c r="H28" s="47"/>
      <c r="I28" s="183">
        <v>43.55</v>
      </c>
      <c r="J28" s="88"/>
      <c r="K28" s="297">
        <f>ROUND(G28*I28,2)</f>
        <v>43.55</v>
      </c>
      <c r="L28" s="89"/>
      <c r="M28" s="52">
        <f>K28</f>
        <v>43.55</v>
      </c>
      <c r="O28" s="102"/>
      <c r="P28" s="102"/>
    </row>
    <row r="29" spans="1:16" s="101" customFormat="1" ht="9.75" customHeight="1">
      <c r="A29" s="120" t="s">
        <v>740</v>
      </c>
      <c r="B29" s="79" t="s">
        <v>972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9.75" customHeight="1">
      <c r="A30" s="109" t="s">
        <v>741</v>
      </c>
      <c r="B30" s="38" t="s">
        <v>973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9.75" customHeight="1">
      <c r="A31" s="109"/>
      <c r="B31" s="38" t="s">
        <v>974</v>
      </c>
      <c r="C31" s="39"/>
      <c r="D31" s="39"/>
      <c r="E31" s="98"/>
      <c r="F31" s="40" t="s">
        <v>961</v>
      </c>
      <c r="G31" s="41">
        <v>54.47</v>
      </c>
      <c r="H31" s="48"/>
      <c r="I31" s="183">
        <v>2.39</v>
      </c>
      <c r="J31" s="94"/>
      <c r="K31" s="297">
        <f>ROUND(G31*I31,2)</f>
        <v>130.18</v>
      </c>
      <c r="L31" s="95"/>
      <c r="M31" s="53"/>
      <c r="O31" s="102"/>
      <c r="P31" s="102"/>
    </row>
    <row r="32" spans="1:16" s="101" customFormat="1" ht="9.75" customHeight="1">
      <c r="A32" s="109" t="s">
        <v>742</v>
      </c>
      <c r="B32" s="84" t="s">
        <v>976</v>
      </c>
      <c r="C32" s="39"/>
      <c r="D32" s="39"/>
      <c r="E32" s="98"/>
      <c r="F32" s="40" t="s">
        <v>961</v>
      </c>
      <c r="G32" s="41">
        <v>54.47</v>
      </c>
      <c r="H32" s="48"/>
      <c r="I32" s="183">
        <v>16.43</v>
      </c>
      <c r="J32" s="94"/>
      <c r="K32" s="297">
        <f>ROUND(G32*I32,2)</f>
        <v>894.94</v>
      </c>
      <c r="L32" s="95"/>
      <c r="M32" s="53"/>
      <c r="O32" s="102"/>
      <c r="P32" s="102"/>
    </row>
    <row r="33" spans="1:16" s="101" customFormat="1" ht="9.75" customHeight="1">
      <c r="A33" s="109" t="s">
        <v>743</v>
      </c>
      <c r="B33" s="38" t="s">
        <v>1014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9.75" customHeight="1">
      <c r="A34" s="109"/>
      <c r="B34" s="38" t="s">
        <v>1015</v>
      </c>
      <c r="C34" s="39"/>
      <c r="D34" s="39"/>
      <c r="E34" s="98"/>
      <c r="F34" s="40" t="s">
        <v>1016</v>
      </c>
      <c r="G34" s="41">
        <v>54.47</v>
      </c>
      <c r="H34" s="48"/>
      <c r="I34" s="183">
        <v>22.88</v>
      </c>
      <c r="J34" s="94"/>
      <c r="K34" s="297">
        <f>ROUND(G34*I34,2)</f>
        <v>1246.27</v>
      </c>
      <c r="L34" s="95"/>
      <c r="M34" s="53"/>
      <c r="O34" s="102"/>
      <c r="P34" s="102"/>
    </row>
    <row r="35" spans="1:16" s="101" customFormat="1" ht="9.75" customHeight="1">
      <c r="A35" s="109" t="s">
        <v>744</v>
      </c>
      <c r="B35" s="84" t="s">
        <v>1104</v>
      </c>
      <c r="C35" s="39"/>
      <c r="D35" s="67"/>
      <c r="E35" s="68"/>
      <c r="F35" s="40" t="s">
        <v>963</v>
      </c>
      <c r="G35" s="41">
        <v>6</v>
      </c>
      <c r="H35" s="48"/>
      <c r="I35" s="183">
        <v>22.88</v>
      </c>
      <c r="J35" s="94"/>
      <c r="K35" s="297">
        <f>ROUND(G35*I35,2)</f>
        <v>137.28</v>
      </c>
      <c r="L35" s="95"/>
      <c r="M35" s="53">
        <f>SUM(K31:K35)</f>
        <v>2408.6700000000005</v>
      </c>
      <c r="O35" s="102"/>
      <c r="P35" s="102"/>
    </row>
    <row r="36" spans="1:16" s="101" customFormat="1" ht="9.75" customHeight="1">
      <c r="A36" s="120" t="s">
        <v>745</v>
      </c>
      <c r="B36" s="79" t="s">
        <v>975</v>
      </c>
      <c r="C36" s="39"/>
      <c r="D36" s="39"/>
      <c r="E36" s="98"/>
      <c r="F36" s="40"/>
      <c r="G36" s="41"/>
      <c r="H36" s="48"/>
      <c r="I36" s="185"/>
      <c r="J36" s="94"/>
      <c r="K36" s="45"/>
      <c r="L36" s="95"/>
      <c r="M36" s="53"/>
      <c r="O36" s="102"/>
      <c r="P36" s="102"/>
    </row>
    <row r="37" spans="1:16" s="101" customFormat="1" ht="9.75" customHeight="1">
      <c r="A37" s="142" t="s">
        <v>746</v>
      </c>
      <c r="B37" s="38" t="s">
        <v>1026</v>
      </c>
      <c r="C37" s="39"/>
      <c r="D37" s="39"/>
      <c r="E37" s="98"/>
      <c r="F37" s="40" t="s">
        <v>961</v>
      </c>
      <c r="G37" s="41">
        <v>21.3</v>
      </c>
      <c r="H37" s="48"/>
      <c r="I37" s="183">
        <v>17.04</v>
      </c>
      <c r="J37" s="94"/>
      <c r="K37" s="297">
        <f>ROUND(G37*I37,2)</f>
        <v>362.95</v>
      </c>
      <c r="L37" s="95"/>
      <c r="M37" s="53"/>
      <c r="O37" s="102"/>
      <c r="P37" s="102"/>
    </row>
    <row r="38" spans="1:16" s="101" customFormat="1" ht="9.75" customHeight="1">
      <c r="A38" s="142" t="s">
        <v>747</v>
      </c>
      <c r="B38" s="38" t="s">
        <v>1053</v>
      </c>
      <c r="C38" s="39"/>
      <c r="D38" s="39"/>
      <c r="E38" s="98"/>
      <c r="F38" s="40" t="s">
        <v>961</v>
      </c>
      <c r="G38" s="41">
        <v>21.3</v>
      </c>
      <c r="H38" s="48"/>
      <c r="I38" s="183">
        <v>9.25</v>
      </c>
      <c r="J38" s="94"/>
      <c r="K38" s="297">
        <f>ROUND(G38*I38,2)</f>
        <v>197.03</v>
      </c>
      <c r="L38" s="95"/>
      <c r="M38" s="53"/>
      <c r="O38" s="102"/>
      <c r="P38" s="102"/>
    </row>
    <row r="39" spans="1:16" s="101" customFormat="1" ht="9.75" customHeight="1">
      <c r="A39" s="142" t="s">
        <v>748</v>
      </c>
      <c r="B39" s="38" t="s">
        <v>1056</v>
      </c>
      <c r="C39" s="39"/>
      <c r="D39" s="39"/>
      <c r="E39" s="98"/>
      <c r="F39" s="40" t="s">
        <v>961</v>
      </c>
      <c r="G39" s="41">
        <v>21.3</v>
      </c>
      <c r="H39" s="48"/>
      <c r="I39" s="183">
        <v>24.8</v>
      </c>
      <c r="J39" s="94"/>
      <c r="K39" s="297">
        <f>ROUND(G39*I39,2)</f>
        <v>528.24</v>
      </c>
      <c r="L39" s="95"/>
      <c r="M39" s="53"/>
      <c r="O39" s="102"/>
      <c r="P39" s="102"/>
    </row>
    <row r="40" spans="1:16" s="101" customFormat="1" ht="9.75" customHeight="1">
      <c r="A40" s="142" t="s">
        <v>749</v>
      </c>
      <c r="B40" s="38" t="s">
        <v>1063</v>
      </c>
      <c r="C40" s="39"/>
      <c r="D40" s="39"/>
      <c r="E40" s="98"/>
      <c r="F40" s="40" t="s">
        <v>963</v>
      </c>
      <c r="G40" s="41">
        <v>0.8</v>
      </c>
      <c r="H40" s="48"/>
      <c r="I40" s="183">
        <v>18.4</v>
      </c>
      <c r="J40" s="94"/>
      <c r="K40" s="297">
        <f>ROUND(G40*I40,2)</f>
        <v>14.72</v>
      </c>
      <c r="L40" s="95"/>
      <c r="M40" s="53">
        <f>SUM(K37:K40)</f>
        <v>1102.94</v>
      </c>
      <c r="O40" s="102"/>
      <c r="P40" s="102"/>
    </row>
    <row r="41" spans="1:16" s="101" customFormat="1" ht="9.75" customHeight="1">
      <c r="A41" s="141" t="s">
        <v>750</v>
      </c>
      <c r="B41" s="79" t="s">
        <v>983</v>
      </c>
      <c r="C41" s="39"/>
      <c r="D41" s="39"/>
      <c r="E41" s="98"/>
      <c r="F41" s="40"/>
      <c r="G41" s="41"/>
      <c r="H41" s="48"/>
      <c r="I41" s="14"/>
      <c r="J41" s="94"/>
      <c r="K41" s="45"/>
      <c r="L41" s="95"/>
      <c r="M41" s="53"/>
      <c r="O41" s="102"/>
      <c r="P41" s="102"/>
    </row>
    <row r="42" spans="1:16" s="85" customFormat="1" ht="9.75" customHeight="1">
      <c r="A42" s="142" t="s">
        <v>751</v>
      </c>
      <c r="B42" s="27" t="s">
        <v>1120</v>
      </c>
      <c r="C42" s="39"/>
      <c r="D42" s="39"/>
      <c r="E42" s="98"/>
      <c r="F42" s="40" t="s">
        <v>961</v>
      </c>
      <c r="G42" s="41">
        <v>3.2</v>
      </c>
      <c r="H42" s="48"/>
      <c r="I42" s="183">
        <v>456.64</v>
      </c>
      <c r="J42" s="94"/>
      <c r="K42" s="297">
        <f>ROUND(G42*I42,2)</f>
        <v>1461.25</v>
      </c>
      <c r="L42" s="91"/>
      <c r="M42" s="53"/>
      <c r="O42" s="86"/>
      <c r="P42" s="86"/>
    </row>
    <row r="43" spans="1:16" s="85" customFormat="1" ht="9.75" customHeight="1">
      <c r="A43" s="142" t="s">
        <v>752</v>
      </c>
      <c r="B43" s="38" t="s">
        <v>2</v>
      </c>
      <c r="C43" s="39"/>
      <c r="D43" s="39"/>
      <c r="E43" s="98"/>
      <c r="F43" s="40" t="s">
        <v>961</v>
      </c>
      <c r="G43" s="41">
        <v>3</v>
      </c>
      <c r="H43" s="48"/>
      <c r="I43" s="183">
        <v>153.86</v>
      </c>
      <c r="J43" s="94"/>
      <c r="K43" s="297">
        <f>ROUND(G43*I43,2)</f>
        <v>461.58</v>
      </c>
      <c r="L43" s="91"/>
      <c r="M43" s="53"/>
      <c r="O43" s="86"/>
      <c r="P43" s="86"/>
    </row>
    <row r="44" spans="1:16" s="85" customFormat="1" ht="9.75" customHeight="1">
      <c r="A44" s="142" t="s">
        <v>753</v>
      </c>
      <c r="B44" s="126" t="s">
        <v>1099</v>
      </c>
      <c r="C44" s="137"/>
      <c r="D44" s="137"/>
      <c r="E44" s="138"/>
      <c r="F44" s="139"/>
      <c r="G44" s="140"/>
      <c r="H44" s="48"/>
      <c r="I44" s="297"/>
      <c r="J44" s="94"/>
      <c r="K44" s="45"/>
      <c r="L44" s="91"/>
      <c r="M44" s="53"/>
      <c r="O44" s="86"/>
      <c r="P44" s="86"/>
    </row>
    <row r="45" spans="1:16" s="85" customFormat="1" ht="9.75" customHeight="1">
      <c r="A45" s="334"/>
      <c r="B45" s="126" t="s">
        <v>1003</v>
      </c>
      <c r="C45" s="137"/>
      <c r="D45" s="137"/>
      <c r="E45" s="138"/>
      <c r="F45" s="139" t="s">
        <v>962</v>
      </c>
      <c r="G45" s="140">
        <v>1</v>
      </c>
      <c r="H45" s="48"/>
      <c r="I45" s="296">
        <v>230.55</v>
      </c>
      <c r="J45" s="94"/>
      <c r="K45" s="297">
        <f>ROUND(G45*I45,2)</f>
        <v>230.55</v>
      </c>
      <c r="L45" s="91"/>
      <c r="M45" s="53">
        <f>SUM(K42:K45)</f>
        <v>2153.38</v>
      </c>
      <c r="O45" s="86"/>
      <c r="P45" s="86"/>
    </row>
    <row r="46" spans="1:16" s="85" customFormat="1" ht="9.75" customHeight="1">
      <c r="A46" s="335" t="s">
        <v>754</v>
      </c>
      <c r="B46" s="80" t="s">
        <v>985</v>
      </c>
      <c r="C46" s="39"/>
      <c r="D46" s="39"/>
      <c r="E46" s="98"/>
      <c r="F46" s="40"/>
      <c r="G46" s="140"/>
      <c r="H46" s="48"/>
      <c r="I46" s="297"/>
      <c r="J46" s="94"/>
      <c r="K46" s="103"/>
      <c r="L46" s="91"/>
      <c r="M46" s="53"/>
      <c r="O46" s="86"/>
      <c r="P46" s="86"/>
    </row>
    <row r="47" spans="1:16" s="85" customFormat="1" ht="9.75" customHeight="1">
      <c r="A47" s="334" t="s">
        <v>755</v>
      </c>
      <c r="B47" s="38" t="s">
        <v>986</v>
      </c>
      <c r="C47" s="39"/>
      <c r="D47" s="39"/>
      <c r="E47" s="98"/>
      <c r="F47" s="40" t="s">
        <v>961</v>
      </c>
      <c r="G47" s="41">
        <v>1.96</v>
      </c>
      <c r="H47" s="48"/>
      <c r="I47" s="296">
        <v>59.8</v>
      </c>
      <c r="J47" s="94"/>
      <c r="K47" s="297">
        <f>ROUND(G47*I47,2)</f>
        <v>117.21</v>
      </c>
      <c r="L47" s="91"/>
      <c r="M47" s="53">
        <f>K47</f>
        <v>117.21</v>
      </c>
      <c r="O47" s="86"/>
      <c r="P47" s="86"/>
    </row>
    <row r="48" spans="1:16" s="85" customFormat="1" ht="9.75" customHeight="1">
      <c r="A48" s="335" t="s">
        <v>756</v>
      </c>
      <c r="B48" s="79" t="s">
        <v>964</v>
      </c>
      <c r="C48" s="39"/>
      <c r="D48" s="39"/>
      <c r="E48" s="98"/>
      <c r="F48" s="40"/>
      <c r="G48" s="41"/>
      <c r="H48" s="48"/>
      <c r="I48" s="297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757</v>
      </c>
      <c r="B49" s="38" t="s">
        <v>1064</v>
      </c>
      <c r="C49" s="39"/>
      <c r="D49" s="39"/>
      <c r="E49" s="98"/>
      <c r="F49" s="40"/>
      <c r="G49" s="41"/>
      <c r="H49" s="48"/>
      <c r="I49" s="296"/>
      <c r="J49" s="94"/>
      <c r="K49" s="103"/>
      <c r="L49" s="91"/>
      <c r="M49" s="53"/>
      <c r="O49" s="86"/>
      <c r="P49" s="86"/>
    </row>
    <row r="50" spans="1:16" s="85" customFormat="1" ht="9.75" customHeight="1">
      <c r="A50" s="334"/>
      <c r="B50" s="27" t="s">
        <v>980</v>
      </c>
      <c r="C50" s="39"/>
      <c r="D50" s="39"/>
      <c r="E50" s="98"/>
      <c r="F50" s="40" t="s">
        <v>961</v>
      </c>
      <c r="G50" s="41">
        <v>21.3</v>
      </c>
      <c r="H50" s="48"/>
      <c r="I50" s="183">
        <v>5.62</v>
      </c>
      <c r="J50" s="94"/>
      <c r="K50" s="297">
        <f>ROUND(G50*I50,2)</f>
        <v>119.71</v>
      </c>
      <c r="L50" s="91"/>
      <c r="M50" s="53"/>
      <c r="O50" s="86"/>
      <c r="P50" s="86"/>
    </row>
    <row r="51" spans="1:16" s="85" customFormat="1" ht="9.75" customHeight="1">
      <c r="A51" s="334" t="s">
        <v>758</v>
      </c>
      <c r="B51" s="27" t="s">
        <v>981</v>
      </c>
      <c r="C51" s="39"/>
      <c r="D51" s="39"/>
      <c r="E51" s="98"/>
      <c r="F51" s="40" t="s">
        <v>961</v>
      </c>
      <c r="G51" s="41">
        <v>21.3</v>
      </c>
      <c r="H51" s="48"/>
      <c r="I51" s="183">
        <v>9.34</v>
      </c>
      <c r="J51" s="94"/>
      <c r="K51" s="297">
        <f>ROUND(G51*I51,2)</f>
        <v>198.94</v>
      </c>
      <c r="L51" s="91"/>
      <c r="M51" s="53"/>
      <c r="O51" s="86"/>
      <c r="P51" s="86"/>
    </row>
    <row r="52" spans="1:16" s="85" customFormat="1" ht="9.75" customHeight="1" thickBot="1">
      <c r="A52" s="334" t="s">
        <v>759</v>
      </c>
      <c r="B52" s="115" t="s">
        <v>1102</v>
      </c>
      <c r="C52" s="137"/>
      <c r="D52" s="137"/>
      <c r="E52" s="138"/>
      <c r="F52" s="139" t="s">
        <v>961</v>
      </c>
      <c r="G52" s="140">
        <v>3.36</v>
      </c>
      <c r="H52" s="48"/>
      <c r="I52" s="183">
        <v>8.65</v>
      </c>
      <c r="J52" s="94"/>
      <c r="K52" s="297">
        <f>ROUND(G52*I52,2)</f>
        <v>29.06</v>
      </c>
      <c r="L52" s="95"/>
      <c r="M52" s="353">
        <f>SUM(K50:K52)</f>
        <v>347.71</v>
      </c>
      <c r="O52" s="86"/>
      <c r="P52" s="86"/>
    </row>
    <row r="53" spans="1:13" ht="19.5" customHeight="1" thickTop="1">
      <c r="A53" s="69" t="str">
        <f>Plan1!A52</f>
        <v>DATA:   03/03/2005   </v>
      </c>
      <c r="B53" s="70"/>
      <c r="C53" s="71" t="s">
        <v>965</v>
      </c>
      <c r="D53" s="70"/>
      <c r="E53" s="72"/>
      <c r="F53" s="70" t="s">
        <v>952</v>
      </c>
      <c r="G53" s="72"/>
      <c r="H53" s="70" t="s">
        <v>959</v>
      </c>
      <c r="I53" s="72"/>
      <c r="J53" s="70"/>
      <c r="K53" s="104">
        <f>SUM(K5:K52)</f>
        <v>190660.00999999966</v>
      </c>
      <c r="L53" s="97"/>
      <c r="M53" s="345">
        <f>SUM(M5:M52)</f>
        <v>190660.00999999983</v>
      </c>
    </row>
    <row r="54" spans="1:13" ht="16.5" customHeight="1" thickBot="1">
      <c r="A54" s="24"/>
      <c r="B54" s="25"/>
      <c r="C54" s="56"/>
      <c r="D54" s="23"/>
      <c r="E54" s="57"/>
      <c r="F54" s="23"/>
      <c r="G54" s="57"/>
      <c r="H54" s="23" t="s">
        <v>960</v>
      </c>
      <c r="I54" s="57"/>
      <c r="J54" s="23"/>
      <c r="K54" s="73"/>
      <c r="L54" s="23"/>
      <c r="M54" s="74"/>
    </row>
    <row r="55" spans="1:13" ht="15" customHeight="1" thickTop="1">
      <c r="A55" s="167"/>
      <c r="B55" s="55"/>
      <c r="C55" s="164"/>
      <c r="D55" s="161"/>
      <c r="E55" s="161"/>
      <c r="F55" s="166"/>
      <c r="M55" s="75"/>
    </row>
    <row r="56" spans="1:6" ht="15" customHeight="1">
      <c r="A56" s="167"/>
      <c r="B56" s="164"/>
      <c r="C56" s="164"/>
      <c r="D56" s="164"/>
      <c r="E56" s="164"/>
      <c r="F56" s="166"/>
    </row>
    <row r="57" spans="2:6" ht="15" customHeight="1">
      <c r="B57" s="164"/>
      <c r="C57" s="161"/>
      <c r="D57" s="161"/>
      <c r="E57" s="161"/>
      <c r="F57" s="16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1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Plan25!K53</f>
        <v>190660.00999999966</v>
      </c>
      <c r="L5" s="66"/>
      <c r="M5" s="339">
        <f>Plan25!M53</f>
        <v>190660.00999999983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331" t="s">
        <v>760</v>
      </c>
      <c r="B9" s="309" t="s">
        <v>1066</v>
      </c>
      <c r="C9" s="354"/>
      <c r="D9" s="354"/>
      <c r="E9" s="355"/>
      <c r="F9" s="30"/>
      <c r="G9" s="36"/>
      <c r="H9" s="113"/>
      <c r="I9" s="111"/>
      <c r="J9" s="105"/>
      <c r="K9" s="106"/>
      <c r="L9" s="113"/>
      <c r="M9" s="344"/>
    </row>
    <row r="10" spans="1:13" ht="10.5" customHeight="1">
      <c r="A10" s="332" t="s">
        <v>761</v>
      </c>
      <c r="B10" s="77" t="s">
        <v>967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0.5" customHeight="1">
      <c r="A11" s="333" t="s">
        <v>762</v>
      </c>
      <c r="B11" s="27" t="s">
        <v>1024</v>
      </c>
      <c r="C11" s="28"/>
      <c r="D11" s="28"/>
      <c r="E11" s="29"/>
      <c r="F11" s="30" t="s">
        <v>961</v>
      </c>
      <c r="G11" s="36">
        <v>147.58</v>
      </c>
      <c r="H11" s="47"/>
      <c r="I11" s="183">
        <v>6.21</v>
      </c>
      <c r="J11" s="47"/>
      <c r="K11" s="297">
        <f>ROUND(G11*I11,2)</f>
        <v>916.47</v>
      </c>
      <c r="L11" s="46"/>
      <c r="M11" s="52"/>
    </row>
    <row r="12" spans="1:13" ht="10.5" customHeight="1">
      <c r="A12" s="333" t="s">
        <v>763</v>
      </c>
      <c r="B12" s="38" t="s">
        <v>971</v>
      </c>
      <c r="C12" s="28"/>
      <c r="D12" s="28"/>
      <c r="E12" s="29"/>
      <c r="F12" s="30" t="s">
        <v>961</v>
      </c>
      <c r="G12" s="36">
        <v>53.62</v>
      </c>
      <c r="H12" s="47"/>
      <c r="I12" s="183">
        <v>2.39</v>
      </c>
      <c r="J12" s="47"/>
      <c r="K12" s="297">
        <f>ROUND(G12*I12,2)</f>
        <v>128.15</v>
      </c>
      <c r="L12" s="46"/>
      <c r="M12" s="52">
        <f>SUM(K11:K12)</f>
        <v>1044.6200000000001</v>
      </c>
    </row>
    <row r="13" spans="1:13" ht="10.5" customHeight="1">
      <c r="A13" s="332" t="s">
        <v>764</v>
      </c>
      <c r="B13" s="79" t="s">
        <v>1109</v>
      </c>
      <c r="C13" s="39"/>
      <c r="D13" s="39"/>
      <c r="E13" s="98"/>
      <c r="F13" s="40"/>
      <c r="G13" s="36"/>
      <c r="H13" s="47"/>
      <c r="I13" s="183"/>
      <c r="J13" s="47"/>
      <c r="K13" s="45"/>
      <c r="L13" s="46"/>
      <c r="M13" s="52"/>
    </row>
    <row r="14" spans="1:13" ht="10.5" customHeight="1">
      <c r="A14" s="333" t="s">
        <v>765</v>
      </c>
      <c r="B14" s="38" t="s">
        <v>1110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10.5" customHeight="1">
      <c r="A15" s="333"/>
      <c r="B15" s="38" t="s">
        <v>1111</v>
      </c>
      <c r="C15" s="39"/>
      <c r="D15" s="39"/>
      <c r="E15" s="98"/>
      <c r="F15" s="40" t="s">
        <v>1018</v>
      </c>
      <c r="G15" s="36">
        <v>1.38</v>
      </c>
      <c r="H15" s="47"/>
      <c r="I15" s="183">
        <v>723.95</v>
      </c>
      <c r="J15" s="47"/>
      <c r="K15" s="297">
        <f>ROUND(G15*I15,2)</f>
        <v>999.05</v>
      </c>
      <c r="L15" s="46"/>
      <c r="M15" s="52">
        <f>K15</f>
        <v>999.05</v>
      </c>
    </row>
    <row r="16" spans="1:13" ht="10.5" customHeight="1">
      <c r="A16" s="332" t="s">
        <v>766</v>
      </c>
      <c r="B16" s="79" t="s">
        <v>1006</v>
      </c>
      <c r="C16" s="39"/>
      <c r="D16" s="39"/>
      <c r="E16" s="98"/>
      <c r="F16" s="40"/>
      <c r="G16" s="36"/>
      <c r="H16" s="47"/>
      <c r="I16" s="183"/>
      <c r="J16" s="47"/>
      <c r="K16" s="45"/>
      <c r="L16" s="46"/>
      <c r="M16" s="52"/>
    </row>
    <row r="17" spans="1:13" ht="10.5" customHeight="1">
      <c r="A17" s="333" t="s">
        <v>767</v>
      </c>
      <c r="B17" s="38" t="s">
        <v>1034</v>
      </c>
      <c r="C17" s="39"/>
      <c r="D17" s="39"/>
      <c r="E17" s="98"/>
      <c r="F17" s="40" t="s">
        <v>963</v>
      </c>
      <c r="G17" s="36">
        <v>6</v>
      </c>
      <c r="H17" s="47"/>
      <c r="I17" s="183">
        <v>3.58</v>
      </c>
      <c r="J17" s="47"/>
      <c r="K17" s="297">
        <f>ROUND(G17*I17,2)</f>
        <v>21.48</v>
      </c>
      <c r="L17" s="46"/>
      <c r="M17" s="52"/>
    </row>
    <row r="18" spans="1:13" ht="10.5" customHeight="1">
      <c r="A18" s="333" t="s">
        <v>768</v>
      </c>
      <c r="B18" s="38" t="s">
        <v>1007</v>
      </c>
      <c r="C18" s="39"/>
      <c r="D18" s="39"/>
      <c r="E18" s="98"/>
      <c r="F18" s="40" t="s">
        <v>962</v>
      </c>
      <c r="G18" s="36">
        <v>1</v>
      </c>
      <c r="H18" s="47"/>
      <c r="I18" s="183">
        <v>48.76</v>
      </c>
      <c r="J18" s="47"/>
      <c r="K18" s="297">
        <f>ROUND(G18*I18,2)</f>
        <v>48.76</v>
      </c>
      <c r="L18" s="46"/>
      <c r="M18" s="52"/>
    </row>
    <row r="19" spans="1:13" ht="10.5" customHeight="1">
      <c r="A19" s="333" t="s">
        <v>769</v>
      </c>
      <c r="B19" s="84" t="s">
        <v>1060</v>
      </c>
      <c r="C19" s="39"/>
      <c r="D19" s="39"/>
      <c r="E19" s="98"/>
      <c r="F19" s="40" t="s">
        <v>963</v>
      </c>
      <c r="G19" s="36">
        <v>12</v>
      </c>
      <c r="H19" s="47"/>
      <c r="I19" s="183">
        <v>9.65</v>
      </c>
      <c r="J19" s="47"/>
      <c r="K19" s="297">
        <f>ROUND(G19*I19,2)</f>
        <v>115.8</v>
      </c>
      <c r="L19" s="46"/>
      <c r="M19" s="52"/>
    </row>
    <row r="20" spans="1:13" ht="10.5" customHeight="1">
      <c r="A20" s="333" t="s">
        <v>770</v>
      </c>
      <c r="B20" s="38" t="s">
        <v>1013</v>
      </c>
      <c r="C20" s="39"/>
      <c r="D20" s="39"/>
      <c r="E20" s="98"/>
      <c r="F20" s="40" t="s">
        <v>962</v>
      </c>
      <c r="G20" s="36">
        <v>4</v>
      </c>
      <c r="H20" s="47"/>
      <c r="I20" s="183">
        <v>26.18</v>
      </c>
      <c r="J20" s="47"/>
      <c r="K20" s="297">
        <f>ROUND(G20*I20,2)</f>
        <v>104.72</v>
      </c>
      <c r="L20" s="46"/>
      <c r="M20" s="52"/>
    </row>
    <row r="21" spans="1:13" ht="10.5" customHeight="1">
      <c r="A21" s="333" t="s">
        <v>771</v>
      </c>
      <c r="B21" s="38" t="s">
        <v>1114</v>
      </c>
      <c r="C21" s="39"/>
      <c r="D21" s="39"/>
      <c r="E21" s="98"/>
      <c r="F21" s="40" t="s">
        <v>962</v>
      </c>
      <c r="G21" s="36">
        <v>1</v>
      </c>
      <c r="H21" s="47"/>
      <c r="I21" s="183">
        <v>1322.38</v>
      </c>
      <c r="J21" s="47"/>
      <c r="K21" s="297">
        <f>ROUND(G21*I21,2)</f>
        <v>1322.38</v>
      </c>
      <c r="L21" s="46"/>
      <c r="M21" s="52">
        <f>SUM(K17:K21)</f>
        <v>1613.14</v>
      </c>
    </row>
    <row r="22" spans="1:16" s="101" customFormat="1" ht="10.5" customHeight="1">
      <c r="A22" s="332" t="s">
        <v>772</v>
      </c>
      <c r="B22" s="79" t="s">
        <v>999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33" t="s">
        <v>773</v>
      </c>
      <c r="B23" s="38" t="s">
        <v>1029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10.5" customHeight="1">
      <c r="A24" s="109"/>
      <c r="B24" s="38" t="s">
        <v>1028</v>
      </c>
      <c r="C24" s="39"/>
      <c r="D24" s="39"/>
      <c r="E24" s="98"/>
      <c r="F24" s="40" t="s">
        <v>962</v>
      </c>
      <c r="G24" s="36">
        <v>12</v>
      </c>
      <c r="H24" s="47"/>
      <c r="I24" s="183">
        <v>112.64</v>
      </c>
      <c r="J24" s="88"/>
      <c r="K24" s="297">
        <f>ROUND(G24*I24,2)</f>
        <v>1351.68</v>
      </c>
      <c r="L24" s="89"/>
      <c r="M24" s="52"/>
      <c r="O24" s="102"/>
      <c r="P24" s="102"/>
    </row>
    <row r="25" spans="1:16" s="101" customFormat="1" ht="10.5" customHeight="1">
      <c r="A25" s="109" t="s">
        <v>774</v>
      </c>
      <c r="B25" s="38" t="s">
        <v>1031</v>
      </c>
      <c r="C25" s="39"/>
      <c r="D25" s="39"/>
      <c r="E25" s="98"/>
      <c r="F25" s="40" t="s">
        <v>962</v>
      </c>
      <c r="G25" s="36">
        <v>2</v>
      </c>
      <c r="H25" s="47"/>
      <c r="I25" s="183">
        <v>45.36</v>
      </c>
      <c r="J25" s="88"/>
      <c r="K25" s="297">
        <f>ROUND(G25*I25,2)</f>
        <v>90.72</v>
      </c>
      <c r="L25" s="89"/>
      <c r="M25" s="52"/>
      <c r="O25" s="102"/>
      <c r="P25" s="102"/>
    </row>
    <row r="26" spans="1:16" s="101" customFormat="1" ht="10.5" customHeight="1">
      <c r="A26" s="109" t="s">
        <v>775</v>
      </c>
      <c r="B26" s="38" t="s">
        <v>1032</v>
      </c>
      <c r="C26" s="39"/>
      <c r="D26" s="39"/>
      <c r="E26" s="98"/>
      <c r="F26" s="40" t="s">
        <v>962</v>
      </c>
      <c r="G26" s="36">
        <v>5</v>
      </c>
      <c r="H26" s="47"/>
      <c r="I26" s="183">
        <v>49.85</v>
      </c>
      <c r="J26" s="88"/>
      <c r="K26" s="297">
        <f>ROUND(G26*I26,2)</f>
        <v>249.25</v>
      </c>
      <c r="L26" s="89"/>
      <c r="M26" s="52"/>
      <c r="O26" s="102"/>
      <c r="P26" s="102"/>
    </row>
    <row r="27" spans="1:16" s="101" customFormat="1" ht="10.5" customHeight="1">
      <c r="A27" s="109" t="s">
        <v>776</v>
      </c>
      <c r="B27" s="27" t="s">
        <v>1036</v>
      </c>
      <c r="C27" s="39"/>
      <c r="D27" s="39"/>
      <c r="E27" s="98"/>
      <c r="F27" s="40"/>
      <c r="G27" s="41"/>
      <c r="H27" s="48"/>
      <c r="I27" s="103"/>
      <c r="J27" s="94"/>
      <c r="K27" s="45"/>
      <c r="L27" s="95"/>
      <c r="M27" s="53"/>
      <c r="O27" s="102"/>
      <c r="P27" s="102"/>
    </row>
    <row r="28" spans="1:16" s="101" customFormat="1" ht="10.5" customHeight="1">
      <c r="A28" s="109"/>
      <c r="B28" s="27" t="s">
        <v>1037</v>
      </c>
      <c r="C28" s="28"/>
      <c r="D28" s="28"/>
      <c r="E28" s="29"/>
      <c r="F28" s="40" t="s">
        <v>962</v>
      </c>
      <c r="G28" s="41">
        <v>8</v>
      </c>
      <c r="H28" s="48"/>
      <c r="I28" s="45">
        <v>130.58</v>
      </c>
      <c r="J28" s="94"/>
      <c r="K28" s="297">
        <f>ROUND(G28*I28,2)</f>
        <v>1044.64</v>
      </c>
      <c r="L28" s="95"/>
      <c r="M28" s="53">
        <f>SUM(K24:K28)</f>
        <v>2736.29</v>
      </c>
      <c r="O28" s="102"/>
      <c r="P28" s="102"/>
    </row>
    <row r="29" spans="1:16" s="101" customFormat="1" ht="10.5" customHeight="1">
      <c r="A29" s="120" t="s">
        <v>777</v>
      </c>
      <c r="B29" s="79" t="s">
        <v>988</v>
      </c>
      <c r="C29" s="39"/>
      <c r="D29" s="39"/>
      <c r="E29" s="98"/>
      <c r="F29" s="40"/>
      <c r="G29" s="41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0.5" customHeight="1">
      <c r="A30" s="109" t="s">
        <v>778</v>
      </c>
      <c r="B30" s="38" t="s">
        <v>989</v>
      </c>
      <c r="C30" s="39"/>
      <c r="D30" s="39"/>
      <c r="E30" s="98"/>
      <c r="F30" s="40"/>
      <c r="G30" s="41"/>
      <c r="H30" s="48"/>
      <c r="I30" s="183"/>
      <c r="J30" s="94"/>
      <c r="K30" s="87"/>
      <c r="L30" s="95"/>
      <c r="M30" s="53"/>
      <c r="O30" s="102"/>
      <c r="P30" s="102"/>
    </row>
    <row r="31" spans="1:16" s="101" customFormat="1" ht="10.5" customHeight="1">
      <c r="A31" s="109"/>
      <c r="B31" s="38" t="s">
        <v>990</v>
      </c>
      <c r="C31" s="39"/>
      <c r="D31" s="39"/>
      <c r="E31" s="98"/>
      <c r="F31" s="40" t="s">
        <v>961</v>
      </c>
      <c r="G31" s="41">
        <v>30.68</v>
      </c>
      <c r="H31" s="48"/>
      <c r="I31" s="183">
        <v>18.99</v>
      </c>
      <c r="J31" s="94"/>
      <c r="K31" s="297">
        <f>ROUND(G31*I31,2)</f>
        <v>582.61</v>
      </c>
      <c r="L31" s="95"/>
      <c r="M31" s="53"/>
      <c r="O31" s="102"/>
      <c r="P31" s="102"/>
    </row>
    <row r="32" spans="1:16" s="101" customFormat="1" ht="10.5" customHeight="1">
      <c r="A32" s="109" t="s">
        <v>779</v>
      </c>
      <c r="B32" s="38" t="s">
        <v>1067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101" customFormat="1" ht="10.5" customHeight="1">
      <c r="A33" s="109"/>
      <c r="B33" s="38" t="s">
        <v>1068</v>
      </c>
      <c r="C33" s="39"/>
      <c r="D33" s="39"/>
      <c r="E33" s="98"/>
      <c r="F33" s="40" t="s">
        <v>961</v>
      </c>
      <c r="G33" s="41">
        <v>75.88</v>
      </c>
      <c r="H33" s="48"/>
      <c r="I33" s="185">
        <v>44.77</v>
      </c>
      <c r="J33" s="94"/>
      <c r="K33" s="297">
        <f>ROUND(G33*I33,2)</f>
        <v>3397.15</v>
      </c>
      <c r="L33" s="95"/>
      <c r="M33" s="53">
        <f>SUM(K31:K33)</f>
        <v>3979.76</v>
      </c>
      <c r="O33" s="102"/>
      <c r="P33" s="102"/>
    </row>
    <row r="34" spans="1:16" s="101" customFormat="1" ht="10.5" customHeight="1">
      <c r="A34" s="120" t="s">
        <v>780</v>
      </c>
      <c r="B34" s="79" t="s">
        <v>972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0.5" customHeight="1">
      <c r="A35" s="109" t="s">
        <v>781</v>
      </c>
      <c r="B35" s="38" t="s">
        <v>973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0.5" customHeight="1">
      <c r="A36" s="109"/>
      <c r="B36" s="38" t="s">
        <v>974</v>
      </c>
      <c r="C36" s="39"/>
      <c r="D36" s="39"/>
      <c r="E36" s="98"/>
      <c r="F36" s="40" t="s">
        <v>961</v>
      </c>
      <c r="G36" s="41">
        <v>82.62</v>
      </c>
      <c r="H36" s="48"/>
      <c r="I36" s="183">
        <v>2.39</v>
      </c>
      <c r="J36" s="94"/>
      <c r="K36" s="297">
        <f>ROUND(G36*I36,2)</f>
        <v>197.46</v>
      </c>
      <c r="L36" s="95"/>
      <c r="M36" s="53"/>
      <c r="O36" s="102"/>
      <c r="P36" s="102"/>
    </row>
    <row r="37" spans="1:16" s="101" customFormat="1" ht="10.5" customHeight="1">
      <c r="A37" s="142" t="s">
        <v>782</v>
      </c>
      <c r="B37" s="84" t="s">
        <v>976</v>
      </c>
      <c r="C37" s="39"/>
      <c r="D37" s="39"/>
      <c r="E37" s="98"/>
      <c r="F37" s="40" t="s">
        <v>961</v>
      </c>
      <c r="G37" s="41">
        <v>82.62</v>
      </c>
      <c r="H37" s="48"/>
      <c r="I37" s="45">
        <v>16.43</v>
      </c>
      <c r="J37" s="94"/>
      <c r="K37" s="297">
        <f>ROUND(G37*I37,2)</f>
        <v>1357.45</v>
      </c>
      <c r="L37" s="95"/>
      <c r="M37" s="53"/>
      <c r="O37" s="102"/>
      <c r="P37" s="102"/>
    </row>
    <row r="38" spans="1:16" s="101" customFormat="1" ht="10.5" customHeight="1">
      <c r="A38" s="142" t="s">
        <v>783</v>
      </c>
      <c r="B38" s="38" t="s">
        <v>977</v>
      </c>
      <c r="C38" s="39"/>
      <c r="D38" s="67"/>
      <c r="E38" s="68"/>
      <c r="F38" s="40"/>
      <c r="G38" s="41"/>
      <c r="H38" s="48"/>
      <c r="I38" s="14"/>
      <c r="J38" s="94"/>
      <c r="K38" s="45"/>
      <c r="L38" s="95"/>
      <c r="M38" s="53"/>
      <c r="O38" s="102"/>
      <c r="P38" s="102"/>
    </row>
    <row r="39" spans="1:16" s="101" customFormat="1" ht="10.5" customHeight="1">
      <c r="A39" s="142"/>
      <c r="B39" s="84" t="s">
        <v>978</v>
      </c>
      <c r="C39" s="39"/>
      <c r="D39" s="67"/>
      <c r="E39" s="68"/>
      <c r="F39" s="40" t="s">
        <v>961</v>
      </c>
      <c r="G39" s="41">
        <v>53.62</v>
      </c>
      <c r="H39" s="48"/>
      <c r="I39" s="183">
        <v>28.36</v>
      </c>
      <c r="J39" s="94"/>
      <c r="K39" s="297">
        <f>ROUND(G39*I39,2)</f>
        <v>1520.66</v>
      </c>
      <c r="L39" s="95"/>
      <c r="M39" s="53"/>
      <c r="O39" s="102"/>
      <c r="P39" s="102"/>
    </row>
    <row r="40" spans="1:16" s="101" customFormat="1" ht="10.5" customHeight="1">
      <c r="A40" s="142" t="s">
        <v>784</v>
      </c>
      <c r="B40" s="38" t="s">
        <v>996</v>
      </c>
      <c r="C40" s="137"/>
      <c r="D40" s="137"/>
      <c r="E40" s="138"/>
      <c r="F40" s="139" t="s">
        <v>963</v>
      </c>
      <c r="G40" s="41">
        <v>16.5</v>
      </c>
      <c r="H40" s="48"/>
      <c r="I40" s="183">
        <v>18.2</v>
      </c>
      <c r="J40" s="94"/>
      <c r="K40" s="297">
        <f>ROUND(G40*I40,2)</f>
        <v>300.3</v>
      </c>
      <c r="L40" s="95"/>
      <c r="M40" s="53">
        <f>SUM(K36:K40)</f>
        <v>3375.8700000000003</v>
      </c>
      <c r="O40" s="102"/>
      <c r="P40" s="102"/>
    </row>
    <row r="41" spans="1:16" s="101" customFormat="1" ht="10.5" customHeight="1">
      <c r="A41" s="141" t="s">
        <v>785</v>
      </c>
      <c r="B41" s="79" t="s">
        <v>975</v>
      </c>
      <c r="C41" s="39"/>
      <c r="D41" s="39"/>
      <c r="E41" s="98"/>
      <c r="F41" s="40"/>
      <c r="G41" s="41"/>
      <c r="H41" s="48"/>
      <c r="I41" s="297"/>
      <c r="J41" s="94"/>
      <c r="K41" s="45"/>
      <c r="L41" s="95"/>
      <c r="M41" s="53"/>
      <c r="O41" s="102"/>
      <c r="P41" s="102"/>
    </row>
    <row r="42" spans="1:16" s="85" customFormat="1" ht="10.5" customHeight="1">
      <c r="A42" s="142" t="s">
        <v>786</v>
      </c>
      <c r="B42" s="38" t="s">
        <v>1026</v>
      </c>
      <c r="C42" s="39"/>
      <c r="D42" s="39"/>
      <c r="E42" s="98"/>
      <c r="F42" s="40" t="s">
        <v>961</v>
      </c>
      <c r="G42" s="41">
        <v>147.58</v>
      </c>
      <c r="H42" s="48"/>
      <c r="I42" s="296">
        <v>17.04</v>
      </c>
      <c r="J42" s="94"/>
      <c r="K42" s="297">
        <f>ROUND(G42*I42,2)</f>
        <v>2514.76</v>
      </c>
      <c r="L42" s="91"/>
      <c r="M42" s="53"/>
      <c r="O42" s="86"/>
      <c r="P42" s="86"/>
    </row>
    <row r="43" spans="1:16" s="85" customFormat="1" ht="10.5" customHeight="1">
      <c r="A43" s="142" t="s">
        <v>787</v>
      </c>
      <c r="B43" s="38" t="s">
        <v>970</v>
      </c>
      <c r="C43" s="39"/>
      <c r="D43" s="39"/>
      <c r="E43" s="98"/>
      <c r="F43" s="40"/>
      <c r="G43" s="41"/>
      <c r="H43" s="48"/>
      <c r="I43" s="297"/>
      <c r="J43" s="94"/>
      <c r="K43" s="87"/>
      <c r="L43" s="91"/>
      <c r="M43" s="53"/>
      <c r="O43" s="86"/>
      <c r="P43" s="86"/>
    </row>
    <row r="44" spans="1:16" s="85" customFormat="1" ht="10.5" customHeight="1">
      <c r="A44" s="334"/>
      <c r="B44" s="84" t="s">
        <v>1025</v>
      </c>
      <c r="C44" s="39"/>
      <c r="D44" s="39"/>
      <c r="E44" s="98"/>
      <c r="F44" s="40" t="s">
        <v>961</v>
      </c>
      <c r="G44" s="140">
        <v>147.58</v>
      </c>
      <c r="H44" s="48"/>
      <c r="I44" s="296">
        <v>34.46</v>
      </c>
      <c r="J44" s="94"/>
      <c r="K44" s="297">
        <f>ROUND(G44*I44,2)</f>
        <v>5085.61</v>
      </c>
      <c r="L44" s="91"/>
      <c r="M44" s="53"/>
      <c r="O44" s="86"/>
      <c r="P44" s="86"/>
    </row>
    <row r="45" spans="1:16" s="85" customFormat="1" ht="10.5" customHeight="1">
      <c r="A45" s="334" t="s">
        <v>788</v>
      </c>
      <c r="B45" s="38" t="s">
        <v>1027</v>
      </c>
      <c r="C45" s="39"/>
      <c r="D45" s="39"/>
      <c r="E45" s="98"/>
      <c r="F45" s="40" t="s">
        <v>963</v>
      </c>
      <c r="G45" s="140">
        <v>47.5</v>
      </c>
      <c r="H45" s="48"/>
      <c r="I45" s="297">
        <v>13.13</v>
      </c>
      <c r="J45" s="94"/>
      <c r="K45" s="297">
        <f>ROUND(G45*I45,2)</f>
        <v>623.68</v>
      </c>
      <c r="L45" s="91"/>
      <c r="M45" s="53"/>
      <c r="O45" s="86"/>
      <c r="P45" s="86"/>
    </row>
    <row r="46" spans="1:16" s="85" customFormat="1" ht="10.5" customHeight="1" thickBot="1">
      <c r="A46" s="334" t="s">
        <v>789</v>
      </c>
      <c r="B46" s="38" t="s">
        <v>1063</v>
      </c>
      <c r="C46" s="39"/>
      <c r="D46" s="39"/>
      <c r="E46" s="98"/>
      <c r="F46" s="40" t="s">
        <v>963</v>
      </c>
      <c r="G46" s="41">
        <v>4</v>
      </c>
      <c r="H46" s="48"/>
      <c r="I46" s="183">
        <v>18.4</v>
      </c>
      <c r="J46" s="94"/>
      <c r="K46" s="297">
        <f>ROUND(G46*I46,2)</f>
        <v>73.6</v>
      </c>
      <c r="L46" s="91"/>
      <c r="M46" s="53">
        <f>SUM(K42:K46)</f>
        <v>8297.65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212706.38999999964</v>
      </c>
      <c r="L47" s="97"/>
      <c r="M47" s="345">
        <f>SUM(M5:M46)</f>
        <v>212706.38999999984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1:13" ht="15" customHeight="1" thickTop="1">
      <c r="A49" s="167"/>
      <c r="B49" s="55"/>
      <c r="C49" s="164"/>
      <c r="D49" s="161"/>
      <c r="E49" s="161"/>
      <c r="F49" s="166"/>
      <c r="M49" s="75"/>
    </row>
    <row r="50" spans="1:6" ht="15" customHeight="1">
      <c r="A50" s="167"/>
      <c r="B50" s="164"/>
      <c r="C50" s="164"/>
      <c r="D50" s="164"/>
      <c r="E50" s="164"/>
      <c r="F50" s="166"/>
    </row>
    <row r="51" spans="2:6" ht="15" customHeight="1">
      <c r="B51" s="164"/>
      <c r="C51" s="161"/>
      <c r="D51" s="161"/>
      <c r="E51" s="161"/>
      <c r="F51" s="165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Plan26!K47</f>
        <v>212706.38999999964</v>
      </c>
      <c r="L5" s="66"/>
      <c r="M5" s="339">
        <f>Plan26!M47</f>
        <v>212706.38999999984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14" t="s">
        <v>790</v>
      </c>
      <c r="B9" s="163" t="s">
        <v>983</v>
      </c>
      <c r="C9" s="143"/>
      <c r="D9" s="143"/>
      <c r="E9" s="143"/>
      <c r="F9" s="145"/>
      <c r="G9" s="134"/>
      <c r="H9" s="111"/>
      <c r="I9" s="46"/>
      <c r="J9" s="110"/>
      <c r="K9" s="112"/>
      <c r="L9" s="111"/>
      <c r="M9" s="349"/>
    </row>
    <row r="10" spans="1:13" ht="10.5" customHeight="1">
      <c r="A10" s="109" t="s">
        <v>791</v>
      </c>
      <c r="B10" s="28" t="s">
        <v>1069</v>
      </c>
      <c r="C10" s="28"/>
      <c r="D10" s="28"/>
      <c r="E10" s="28"/>
      <c r="F10" s="157"/>
      <c r="G10" s="36"/>
      <c r="H10" s="113"/>
      <c r="I10" s="46"/>
      <c r="J10" s="105"/>
      <c r="K10" s="106"/>
      <c r="L10" s="113"/>
      <c r="M10" s="344"/>
    </row>
    <row r="11" spans="1:13" ht="10.5" customHeight="1">
      <c r="A11" s="109"/>
      <c r="B11" s="28" t="s">
        <v>1070</v>
      </c>
      <c r="C11" s="28"/>
      <c r="D11" s="28"/>
      <c r="E11" s="28"/>
      <c r="F11" s="157" t="s">
        <v>961</v>
      </c>
      <c r="G11" s="36">
        <v>20</v>
      </c>
      <c r="H11" s="113"/>
      <c r="I11" s="46">
        <v>275.45</v>
      </c>
      <c r="J11" s="105"/>
      <c r="K11" s="297">
        <f>ROUND(G11*I11,2)</f>
        <v>5509</v>
      </c>
      <c r="L11" s="113"/>
      <c r="M11" s="344">
        <f>K11</f>
        <v>5509</v>
      </c>
    </row>
    <row r="12" spans="1:13" ht="10.5" customHeight="1">
      <c r="A12" s="120" t="s">
        <v>792</v>
      </c>
      <c r="B12" s="156" t="s">
        <v>1073</v>
      </c>
      <c r="C12" s="28"/>
      <c r="D12" s="28"/>
      <c r="E12" s="28"/>
      <c r="F12" s="157"/>
      <c r="G12" s="36"/>
      <c r="H12" s="113"/>
      <c r="I12" s="46"/>
      <c r="J12" s="105"/>
      <c r="K12" s="106"/>
      <c r="L12" s="113"/>
      <c r="M12" s="344"/>
    </row>
    <row r="13" spans="1:13" ht="10.5" customHeight="1">
      <c r="A13" s="109" t="s">
        <v>793</v>
      </c>
      <c r="B13" s="147" t="s">
        <v>1074</v>
      </c>
      <c r="C13" s="147"/>
      <c r="D13" s="147"/>
      <c r="E13" s="147"/>
      <c r="F13" s="157" t="s">
        <v>961</v>
      </c>
      <c r="G13" s="36">
        <v>147.58</v>
      </c>
      <c r="H13" s="113"/>
      <c r="I13" s="46">
        <v>46.25</v>
      </c>
      <c r="J13" s="105"/>
      <c r="K13" s="297">
        <f>ROUND(G13*I13,2)</f>
        <v>6825.58</v>
      </c>
      <c r="L13" s="113"/>
      <c r="M13" s="344">
        <f>K13</f>
        <v>6825.58</v>
      </c>
    </row>
    <row r="14" spans="1:13" ht="10.5" customHeight="1">
      <c r="A14" s="76" t="s">
        <v>794</v>
      </c>
      <c r="B14" s="77" t="s">
        <v>964</v>
      </c>
      <c r="C14" s="28"/>
      <c r="D14" s="28"/>
      <c r="E14" s="29"/>
      <c r="F14" s="30"/>
      <c r="G14" s="36"/>
      <c r="H14" s="47"/>
      <c r="I14" s="46"/>
      <c r="J14" s="47"/>
      <c r="K14" s="45"/>
      <c r="L14" s="46"/>
      <c r="M14" s="52"/>
    </row>
    <row r="15" spans="1:13" ht="10.5" customHeight="1">
      <c r="A15" s="35" t="s">
        <v>795</v>
      </c>
      <c r="B15" s="38" t="s">
        <v>1071</v>
      </c>
      <c r="C15" s="28"/>
      <c r="D15" s="28"/>
      <c r="E15" s="29"/>
      <c r="F15" s="30"/>
      <c r="G15" s="36"/>
      <c r="H15" s="47"/>
      <c r="I15" s="46"/>
      <c r="J15" s="47"/>
      <c r="K15" s="45"/>
      <c r="L15" s="46"/>
      <c r="M15" s="52"/>
    </row>
    <row r="16" spans="1:16" s="101" customFormat="1" ht="10.5" customHeight="1">
      <c r="A16" s="35"/>
      <c r="B16" s="38" t="s">
        <v>980</v>
      </c>
      <c r="C16" s="39"/>
      <c r="D16" s="39"/>
      <c r="E16" s="98"/>
      <c r="F16" s="40" t="s">
        <v>961</v>
      </c>
      <c r="G16" s="36">
        <v>74</v>
      </c>
      <c r="H16" s="47"/>
      <c r="I16" s="46">
        <v>5.62</v>
      </c>
      <c r="J16" s="88"/>
      <c r="K16" s="297">
        <f>ROUND(G16*I16,2)</f>
        <v>415.88</v>
      </c>
      <c r="L16" s="89"/>
      <c r="M16" s="52"/>
      <c r="O16" s="102"/>
      <c r="P16" s="102"/>
    </row>
    <row r="17" spans="1:16" s="101" customFormat="1" ht="10.5" customHeight="1">
      <c r="A17" s="35" t="s">
        <v>796</v>
      </c>
      <c r="B17" s="38" t="s">
        <v>981</v>
      </c>
      <c r="C17" s="39"/>
      <c r="D17" s="39"/>
      <c r="E17" s="98"/>
      <c r="F17" s="40" t="s">
        <v>961</v>
      </c>
      <c r="G17" s="36">
        <v>74</v>
      </c>
      <c r="H17" s="47"/>
      <c r="I17" s="46">
        <v>9.34</v>
      </c>
      <c r="J17" s="88"/>
      <c r="K17" s="297">
        <f>ROUND(G17*I17,2)</f>
        <v>691.16</v>
      </c>
      <c r="L17" s="89"/>
      <c r="M17" s="52"/>
      <c r="O17" s="102"/>
      <c r="P17" s="102"/>
    </row>
    <row r="18" spans="1:16" s="101" customFormat="1" ht="10.5" customHeight="1">
      <c r="A18" s="35" t="s">
        <v>797</v>
      </c>
      <c r="B18" s="160" t="s">
        <v>1102</v>
      </c>
      <c r="C18" s="137"/>
      <c r="D18" s="137"/>
      <c r="E18" s="138"/>
      <c r="F18" s="139" t="s">
        <v>961</v>
      </c>
      <c r="G18" s="118">
        <v>3.36</v>
      </c>
      <c r="H18" s="47"/>
      <c r="I18" s="46">
        <v>8.65</v>
      </c>
      <c r="J18" s="88"/>
      <c r="K18" s="297">
        <f>ROUND(G18*I18,2)</f>
        <v>29.06</v>
      </c>
      <c r="L18" s="89"/>
      <c r="M18" s="52">
        <f>SUM(K16:K18)</f>
        <v>1136.1</v>
      </c>
      <c r="O18" s="102"/>
      <c r="P18" s="102"/>
    </row>
    <row r="19" spans="1:16" s="101" customFormat="1" ht="10.5" customHeight="1">
      <c r="A19" s="107" t="s">
        <v>798</v>
      </c>
      <c r="B19" s="136" t="s">
        <v>27</v>
      </c>
      <c r="C19" s="39"/>
      <c r="D19" s="39"/>
      <c r="E19" s="98"/>
      <c r="F19" s="40"/>
      <c r="G19" s="36"/>
      <c r="H19" s="47"/>
      <c r="I19" s="46"/>
      <c r="J19" s="88"/>
      <c r="K19" s="45"/>
      <c r="L19" s="89"/>
      <c r="M19" s="52"/>
      <c r="O19" s="102"/>
      <c r="P19" s="102"/>
    </row>
    <row r="20" spans="1:16" s="101" customFormat="1" ht="10.5" customHeight="1">
      <c r="A20" s="76" t="s">
        <v>799</v>
      </c>
      <c r="B20" s="79" t="s">
        <v>967</v>
      </c>
      <c r="C20" s="28"/>
      <c r="D20" s="28"/>
      <c r="E20" s="29"/>
      <c r="F20" s="40"/>
      <c r="G20" s="41"/>
      <c r="H20" s="48"/>
      <c r="I20" s="183"/>
      <c r="J20" s="88"/>
      <c r="K20" s="45"/>
      <c r="L20" s="89"/>
      <c r="M20" s="52"/>
      <c r="O20" s="102"/>
      <c r="P20" s="102"/>
    </row>
    <row r="21" spans="1:16" s="101" customFormat="1" ht="10.5" customHeight="1">
      <c r="A21" s="35" t="s">
        <v>800</v>
      </c>
      <c r="B21" s="38" t="s">
        <v>971</v>
      </c>
      <c r="C21" s="39"/>
      <c r="D21" s="39"/>
      <c r="E21" s="98"/>
      <c r="F21" s="40" t="s">
        <v>961</v>
      </c>
      <c r="G21" s="41">
        <v>5.4</v>
      </c>
      <c r="H21" s="48"/>
      <c r="I21" s="183">
        <v>2.39</v>
      </c>
      <c r="J21" s="88"/>
      <c r="K21" s="297">
        <f>ROUND(G21*I21,2)</f>
        <v>12.91</v>
      </c>
      <c r="L21" s="89"/>
      <c r="M21" s="52">
        <f>K21</f>
        <v>12.91</v>
      </c>
      <c r="O21" s="102"/>
      <c r="P21" s="102"/>
    </row>
    <row r="22" spans="1:16" s="101" customFormat="1" ht="10.5" customHeight="1">
      <c r="A22" s="76" t="s">
        <v>801</v>
      </c>
      <c r="B22" s="79" t="s">
        <v>1006</v>
      </c>
      <c r="C22" s="39"/>
      <c r="D22" s="39"/>
      <c r="E22" s="98"/>
      <c r="F22" s="40"/>
      <c r="G22" s="41"/>
      <c r="H22" s="48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5" t="s">
        <v>802</v>
      </c>
      <c r="B23" s="38" t="s">
        <v>1034</v>
      </c>
      <c r="C23" s="39"/>
      <c r="D23" s="39"/>
      <c r="E23" s="98"/>
      <c r="F23" s="40" t="s">
        <v>963</v>
      </c>
      <c r="G23" s="41">
        <v>6</v>
      </c>
      <c r="H23" s="48"/>
      <c r="I23" s="183">
        <v>3.58</v>
      </c>
      <c r="J23" s="88"/>
      <c r="K23" s="297">
        <f>ROUND(G23*I23,2)</f>
        <v>21.48</v>
      </c>
      <c r="L23" s="89"/>
      <c r="M23" s="52"/>
      <c r="O23" s="102"/>
      <c r="P23" s="102"/>
    </row>
    <row r="24" spans="1:16" s="101" customFormat="1" ht="10.5" customHeight="1">
      <c r="A24" s="35" t="s">
        <v>803</v>
      </c>
      <c r="B24" s="38" t="s">
        <v>1007</v>
      </c>
      <c r="C24" s="39"/>
      <c r="D24" s="39"/>
      <c r="E24" s="98"/>
      <c r="F24" s="40" t="s">
        <v>962</v>
      </c>
      <c r="G24" s="41">
        <v>1</v>
      </c>
      <c r="H24" s="48"/>
      <c r="I24" s="183">
        <v>48.76</v>
      </c>
      <c r="J24" s="88"/>
      <c r="K24" s="297">
        <f>ROUND(G24*I24,2)</f>
        <v>48.76</v>
      </c>
      <c r="L24" s="89"/>
      <c r="M24" s="52"/>
      <c r="O24" s="102"/>
      <c r="P24" s="102"/>
    </row>
    <row r="25" spans="1:16" s="101" customFormat="1" ht="10.5" customHeight="1">
      <c r="A25" s="35" t="s">
        <v>804</v>
      </c>
      <c r="B25" s="84" t="s">
        <v>1060</v>
      </c>
      <c r="C25" s="39"/>
      <c r="D25" s="39"/>
      <c r="E25" s="98"/>
      <c r="F25" s="40" t="s">
        <v>963</v>
      </c>
      <c r="G25" s="41">
        <v>12</v>
      </c>
      <c r="H25" s="48"/>
      <c r="I25" s="183">
        <v>9.65</v>
      </c>
      <c r="J25" s="88"/>
      <c r="K25" s="297">
        <f>ROUND(G25*I25,2)</f>
        <v>115.8</v>
      </c>
      <c r="L25" s="89"/>
      <c r="M25" s="52"/>
      <c r="O25" s="102"/>
      <c r="P25" s="102"/>
    </row>
    <row r="26" spans="1:16" s="101" customFormat="1" ht="10.5" customHeight="1">
      <c r="A26" s="35" t="s">
        <v>805</v>
      </c>
      <c r="B26" s="38" t="s">
        <v>1013</v>
      </c>
      <c r="C26" s="39"/>
      <c r="D26" s="39"/>
      <c r="E26" s="98"/>
      <c r="F26" s="40" t="s">
        <v>962</v>
      </c>
      <c r="G26" s="41">
        <v>4</v>
      </c>
      <c r="H26" s="48"/>
      <c r="I26" s="183">
        <v>26.18</v>
      </c>
      <c r="J26" s="88"/>
      <c r="K26" s="297">
        <f>ROUND(G26*I26,2)</f>
        <v>104.72</v>
      </c>
      <c r="L26" s="89"/>
      <c r="M26" s="52"/>
      <c r="O26" s="102"/>
      <c r="P26" s="102"/>
    </row>
    <row r="27" spans="1:16" s="101" customFormat="1" ht="10.5" customHeight="1">
      <c r="A27" s="35" t="s">
        <v>806</v>
      </c>
      <c r="B27" s="38" t="s">
        <v>8</v>
      </c>
      <c r="C27" s="39"/>
      <c r="D27" s="39"/>
      <c r="E27" s="98"/>
      <c r="F27" s="40" t="s">
        <v>962</v>
      </c>
      <c r="G27" s="41">
        <v>2</v>
      </c>
      <c r="H27" s="48"/>
      <c r="I27" s="183">
        <v>485</v>
      </c>
      <c r="J27" s="88"/>
      <c r="K27" s="297">
        <f>ROUND(G27*I27,2)</f>
        <v>970</v>
      </c>
      <c r="L27" s="89"/>
      <c r="M27" s="52">
        <f>SUM(K23:K27)</f>
        <v>1260.76</v>
      </c>
      <c r="O27" s="102"/>
      <c r="P27" s="102"/>
    </row>
    <row r="28" spans="1:16" s="101" customFormat="1" ht="10.5" customHeight="1">
      <c r="A28" s="76" t="s">
        <v>807</v>
      </c>
      <c r="B28" s="79" t="s">
        <v>999</v>
      </c>
      <c r="C28" s="39"/>
      <c r="D28" s="39"/>
      <c r="E28" s="98"/>
      <c r="F28" s="40"/>
      <c r="G28" s="36"/>
      <c r="H28" s="47"/>
      <c r="I28" s="183"/>
      <c r="J28" s="88"/>
      <c r="K28" s="45"/>
      <c r="L28" s="89"/>
      <c r="M28" s="52"/>
      <c r="O28" s="102"/>
      <c r="P28" s="102"/>
    </row>
    <row r="29" spans="1:16" s="101" customFormat="1" ht="10.5" customHeight="1">
      <c r="A29" s="35" t="s">
        <v>808</v>
      </c>
      <c r="B29" s="38" t="s">
        <v>1029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10.5" customHeight="1">
      <c r="A30" s="35"/>
      <c r="B30" s="38" t="s">
        <v>1028</v>
      </c>
      <c r="C30" s="39"/>
      <c r="D30" s="39"/>
      <c r="E30" s="98"/>
      <c r="F30" s="40" t="s">
        <v>962</v>
      </c>
      <c r="G30" s="36">
        <v>1</v>
      </c>
      <c r="H30" s="47"/>
      <c r="I30" s="183">
        <v>112.64</v>
      </c>
      <c r="J30" s="88"/>
      <c r="K30" s="297">
        <f>ROUND(G30*I30,2)</f>
        <v>112.64</v>
      </c>
      <c r="L30" s="89"/>
      <c r="M30" s="52"/>
      <c r="O30" s="102"/>
      <c r="P30" s="102"/>
    </row>
    <row r="31" spans="1:16" s="101" customFormat="1" ht="10.5" customHeight="1">
      <c r="A31" s="35" t="s">
        <v>809</v>
      </c>
      <c r="B31" s="38" t="s">
        <v>1030</v>
      </c>
      <c r="C31" s="39"/>
      <c r="D31" s="39"/>
      <c r="E31" s="98"/>
      <c r="F31" s="40" t="s">
        <v>962</v>
      </c>
      <c r="G31" s="41">
        <v>1</v>
      </c>
      <c r="H31" s="48"/>
      <c r="I31" s="296">
        <v>42.58</v>
      </c>
      <c r="J31" s="94"/>
      <c r="K31" s="297">
        <f>ROUND(G31*I31,2)</f>
        <v>42.58</v>
      </c>
      <c r="L31" s="89"/>
      <c r="M31" s="52"/>
      <c r="O31" s="102"/>
      <c r="P31" s="102"/>
    </row>
    <row r="32" spans="1:16" s="101" customFormat="1" ht="10.5" customHeight="1">
      <c r="A32" s="35" t="s">
        <v>810</v>
      </c>
      <c r="B32" s="38" t="s">
        <v>1032</v>
      </c>
      <c r="C32" s="39"/>
      <c r="D32" s="39"/>
      <c r="E32" s="98"/>
      <c r="F32" s="40" t="s">
        <v>962</v>
      </c>
      <c r="G32" s="36">
        <v>1</v>
      </c>
      <c r="H32" s="47"/>
      <c r="I32" s="183">
        <v>49.85</v>
      </c>
      <c r="J32" s="88"/>
      <c r="K32" s="297">
        <f>ROUND(G32*I32,2)</f>
        <v>49.85</v>
      </c>
      <c r="L32" s="89"/>
      <c r="M32" s="52">
        <f>SUM(K30:K32)</f>
        <v>205.07</v>
      </c>
      <c r="O32" s="102"/>
      <c r="P32" s="102"/>
    </row>
    <row r="33" spans="1:16" s="101" customFormat="1" ht="10.5" customHeight="1">
      <c r="A33" s="76" t="s">
        <v>811</v>
      </c>
      <c r="B33" s="79" t="s">
        <v>975</v>
      </c>
      <c r="C33" s="39"/>
      <c r="D33" s="39"/>
      <c r="E33" s="98"/>
      <c r="F33" s="40"/>
      <c r="G33" s="310"/>
      <c r="H33" s="311"/>
      <c r="I33" s="312"/>
      <c r="J33" s="311"/>
      <c r="K33" s="313"/>
      <c r="L33" s="89"/>
      <c r="M33" s="52"/>
      <c r="O33" s="102"/>
      <c r="P33" s="102"/>
    </row>
    <row r="34" spans="1:16" s="101" customFormat="1" ht="10.5" customHeight="1">
      <c r="A34" s="35" t="s">
        <v>812</v>
      </c>
      <c r="B34" s="38" t="s">
        <v>1026</v>
      </c>
      <c r="C34" s="39"/>
      <c r="D34" s="39"/>
      <c r="E34" s="98"/>
      <c r="F34" s="40" t="s">
        <v>961</v>
      </c>
      <c r="G34" s="314">
        <v>11.16</v>
      </c>
      <c r="H34" s="315"/>
      <c r="I34" s="312">
        <v>17.04</v>
      </c>
      <c r="J34" s="315"/>
      <c r="K34" s="313">
        <v>190.17</v>
      </c>
      <c r="L34" s="89"/>
      <c r="M34" s="52"/>
      <c r="O34" s="102"/>
      <c r="P34" s="102"/>
    </row>
    <row r="35" spans="1:16" s="101" customFormat="1" ht="10.5" customHeight="1">
      <c r="A35" s="35" t="s">
        <v>813</v>
      </c>
      <c r="B35" s="315" t="s">
        <v>1053</v>
      </c>
      <c r="C35" s="316"/>
      <c r="D35" s="316"/>
      <c r="E35" s="317"/>
      <c r="F35" s="318" t="s">
        <v>961</v>
      </c>
      <c r="G35" s="314">
        <v>11.16</v>
      </c>
      <c r="H35" s="315"/>
      <c r="I35" s="312">
        <v>9.25</v>
      </c>
      <c r="J35" s="315"/>
      <c r="K35" s="313">
        <v>103.23</v>
      </c>
      <c r="L35" s="89"/>
      <c r="M35" s="52"/>
      <c r="O35" s="102"/>
      <c r="P35" s="102"/>
    </row>
    <row r="36" spans="1:16" s="101" customFormat="1" ht="10.5" customHeight="1">
      <c r="A36" s="35" t="s">
        <v>814</v>
      </c>
      <c r="B36" s="315" t="s">
        <v>1056</v>
      </c>
      <c r="C36" s="316"/>
      <c r="D36" s="316"/>
      <c r="E36" s="317"/>
      <c r="F36" s="318" t="s">
        <v>961</v>
      </c>
      <c r="G36" s="314">
        <v>11.16</v>
      </c>
      <c r="H36" s="315"/>
      <c r="I36" s="312">
        <v>24.8</v>
      </c>
      <c r="J36" s="315"/>
      <c r="K36" s="313">
        <v>276.77</v>
      </c>
      <c r="L36" s="89"/>
      <c r="M36" s="52"/>
      <c r="O36" s="102"/>
      <c r="P36" s="102"/>
    </row>
    <row r="37" spans="1:16" s="101" customFormat="1" ht="10.5" customHeight="1">
      <c r="A37" s="35" t="s">
        <v>815</v>
      </c>
      <c r="B37" s="315" t="s">
        <v>1063</v>
      </c>
      <c r="C37" s="316"/>
      <c r="D37" s="316"/>
      <c r="E37" s="317"/>
      <c r="F37" s="318" t="s">
        <v>963</v>
      </c>
      <c r="G37" s="319">
        <v>6.2</v>
      </c>
      <c r="H37" s="315"/>
      <c r="I37" s="312">
        <v>18.4</v>
      </c>
      <c r="J37" s="315"/>
      <c r="K37" s="313">
        <v>114.08</v>
      </c>
      <c r="L37" s="89"/>
      <c r="M37" s="52">
        <f>SUM(K34:K37)</f>
        <v>684.25</v>
      </c>
      <c r="O37" s="102"/>
      <c r="P37" s="102"/>
    </row>
    <row r="38" spans="1:16" s="101" customFormat="1" ht="10.5" customHeight="1">
      <c r="A38" s="76" t="s">
        <v>816</v>
      </c>
      <c r="B38" s="79" t="s">
        <v>972</v>
      </c>
      <c r="C38" s="39"/>
      <c r="D38" s="39"/>
      <c r="E38" s="98"/>
      <c r="F38" s="40"/>
      <c r="G38" s="36"/>
      <c r="H38" s="47"/>
      <c r="I38" s="183"/>
      <c r="J38" s="94"/>
      <c r="K38" s="45"/>
      <c r="L38" s="89"/>
      <c r="M38" s="52"/>
      <c r="O38" s="102"/>
      <c r="P38" s="102"/>
    </row>
    <row r="39" spans="1:16" s="101" customFormat="1" ht="10.5" customHeight="1">
      <c r="A39" s="35" t="s">
        <v>817</v>
      </c>
      <c r="B39" s="38" t="s">
        <v>973</v>
      </c>
      <c r="C39" s="39"/>
      <c r="D39" s="39"/>
      <c r="E39" s="98"/>
      <c r="F39" s="40"/>
      <c r="G39" s="36"/>
      <c r="H39" s="47"/>
      <c r="I39" s="183"/>
      <c r="J39" s="94"/>
      <c r="K39" s="45"/>
      <c r="L39" s="89"/>
      <c r="M39" s="52"/>
      <c r="O39" s="102"/>
      <c r="P39" s="102"/>
    </row>
    <row r="40" spans="1:16" s="101" customFormat="1" ht="10.5" customHeight="1">
      <c r="A40" s="35"/>
      <c r="B40" s="38" t="s">
        <v>974</v>
      </c>
      <c r="C40" s="39"/>
      <c r="D40" s="39"/>
      <c r="E40" s="98"/>
      <c r="F40" s="40" t="s">
        <v>961</v>
      </c>
      <c r="G40" s="36">
        <v>5.4</v>
      </c>
      <c r="H40" s="47"/>
      <c r="I40" s="183">
        <v>2.39</v>
      </c>
      <c r="J40" s="94"/>
      <c r="K40" s="297">
        <f>ROUND(G40*I40,2)</f>
        <v>12.91</v>
      </c>
      <c r="L40" s="89"/>
      <c r="M40" s="52"/>
      <c r="O40" s="102"/>
      <c r="P40" s="102"/>
    </row>
    <row r="41" spans="1:16" s="101" customFormat="1" ht="10.5" customHeight="1">
      <c r="A41" s="35" t="s">
        <v>818</v>
      </c>
      <c r="B41" s="84" t="s">
        <v>976</v>
      </c>
      <c r="C41" s="39"/>
      <c r="D41" s="39"/>
      <c r="E41" s="98"/>
      <c r="F41" s="40" t="s">
        <v>961</v>
      </c>
      <c r="G41" s="36">
        <v>5.4</v>
      </c>
      <c r="H41" s="47"/>
      <c r="I41" s="183">
        <v>16.43</v>
      </c>
      <c r="J41" s="94"/>
      <c r="K41" s="297">
        <f>ROUND(G41*I41,2)</f>
        <v>88.72</v>
      </c>
      <c r="L41" s="89"/>
      <c r="M41" s="52"/>
      <c r="O41" s="102"/>
      <c r="P41" s="102"/>
    </row>
    <row r="42" spans="1:16" s="101" customFormat="1" ht="10.5" customHeight="1">
      <c r="A42" s="35" t="s">
        <v>819</v>
      </c>
      <c r="B42" s="38" t="s">
        <v>1014</v>
      </c>
      <c r="C42" s="39"/>
      <c r="D42" s="39"/>
      <c r="E42" s="98"/>
      <c r="F42" s="40"/>
      <c r="G42" s="36"/>
      <c r="H42" s="47"/>
      <c r="I42" s="183"/>
      <c r="J42" s="94"/>
      <c r="K42" s="45"/>
      <c r="L42" s="89"/>
      <c r="M42" s="52"/>
      <c r="O42" s="102"/>
      <c r="P42" s="102"/>
    </row>
    <row r="43" spans="1:16" s="101" customFormat="1" ht="10.5" customHeight="1">
      <c r="A43" s="35"/>
      <c r="B43" s="38" t="s">
        <v>1015</v>
      </c>
      <c r="C43" s="39"/>
      <c r="D43" s="39"/>
      <c r="E43" s="98"/>
      <c r="F43" s="40" t="s">
        <v>1016</v>
      </c>
      <c r="G43" s="41">
        <v>5.4</v>
      </c>
      <c r="H43" s="48"/>
      <c r="I43" s="183">
        <v>22.88</v>
      </c>
      <c r="J43" s="94"/>
      <c r="K43" s="297">
        <f>ROUND(G43*I43,2)</f>
        <v>123.55</v>
      </c>
      <c r="L43" s="89"/>
      <c r="M43" s="52">
        <f>SUM(K40:K43)</f>
        <v>225.18</v>
      </c>
      <c r="O43" s="102"/>
      <c r="P43" s="102"/>
    </row>
    <row r="44" spans="1:16" s="101" customFormat="1" ht="10.5" customHeight="1">
      <c r="A44" s="120" t="s">
        <v>820</v>
      </c>
      <c r="B44" s="77" t="s">
        <v>1087</v>
      </c>
      <c r="C44" s="39"/>
      <c r="D44" s="39"/>
      <c r="E44" s="98"/>
      <c r="F44" s="40"/>
      <c r="G44" s="36"/>
      <c r="H44" s="47"/>
      <c r="I44" s="46"/>
      <c r="J44" s="88"/>
      <c r="K44" s="45"/>
      <c r="L44" s="89"/>
      <c r="M44" s="52"/>
      <c r="O44" s="102"/>
      <c r="P44" s="102"/>
    </row>
    <row r="45" spans="1:16" s="101" customFormat="1" ht="10.5" customHeight="1">
      <c r="A45" s="109" t="s">
        <v>821</v>
      </c>
      <c r="B45" s="38" t="s">
        <v>1091</v>
      </c>
      <c r="C45" s="39"/>
      <c r="D45" s="39"/>
      <c r="E45" s="98"/>
      <c r="F45" s="40"/>
      <c r="G45" s="36"/>
      <c r="H45" s="47"/>
      <c r="I45" s="46"/>
      <c r="J45" s="88"/>
      <c r="K45" s="45"/>
      <c r="L45" s="89"/>
      <c r="M45" s="52"/>
      <c r="O45" s="102"/>
      <c r="P45" s="102"/>
    </row>
    <row r="46" spans="1:16" s="101" customFormat="1" ht="10.5" customHeight="1">
      <c r="A46" s="109"/>
      <c r="B46" s="38" t="s">
        <v>1092</v>
      </c>
      <c r="C46" s="39"/>
      <c r="D46" s="39"/>
      <c r="E46" s="98"/>
      <c r="F46" s="40" t="s">
        <v>961</v>
      </c>
      <c r="G46" s="36">
        <v>16.34</v>
      </c>
      <c r="H46" s="47"/>
      <c r="I46" s="46">
        <v>50.93</v>
      </c>
      <c r="J46" s="88"/>
      <c r="K46" s="297">
        <f>ROUND(G46*I46,2)</f>
        <v>832.2</v>
      </c>
      <c r="L46" s="89"/>
      <c r="M46" s="52"/>
      <c r="O46" s="102"/>
      <c r="P46" s="102"/>
    </row>
    <row r="47" spans="1:16" s="101" customFormat="1" ht="10.5" customHeight="1" thickBot="1">
      <c r="A47" s="109" t="s">
        <v>822</v>
      </c>
      <c r="B47" s="38" t="s">
        <v>26</v>
      </c>
      <c r="C47" s="39"/>
      <c r="D47" s="39"/>
      <c r="E47" s="98"/>
      <c r="F47" s="40" t="s">
        <v>961</v>
      </c>
      <c r="G47" s="41">
        <v>16.34</v>
      </c>
      <c r="H47" s="48"/>
      <c r="I47" s="46">
        <v>33.44</v>
      </c>
      <c r="J47" s="94"/>
      <c r="K47" s="297">
        <f>ROUND(G47*I47,2)</f>
        <v>546.41</v>
      </c>
      <c r="L47" s="95"/>
      <c r="M47" s="53">
        <f>SUM(K46:K47)</f>
        <v>1378.6100000000001</v>
      </c>
      <c r="O47" s="102"/>
      <c r="P47" s="102"/>
    </row>
    <row r="48" spans="1:13" ht="19.5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229943.84999999966</v>
      </c>
      <c r="L48" s="97"/>
      <c r="M48" s="345">
        <f>SUM(M5:M47)</f>
        <v>229943.84999999983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1:13" ht="15" customHeight="1" thickTop="1">
      <c r="A50" s="167"/>
      <c r="B50" s="55"/>
      <c r="C50" s="164"/>
      <c r="D50" s="161"/>
      <c r="E50" s="161"/>
      <c r="F50" s="166"/>
      <c r="M50" s="75"/>
    </row>
    <row r="51" spans="1:6" ht="15" customHeight="1">
      <c r="A51" s="167"/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Plan27!K48</f>
        <v>229943.84999999966</v>
      </c>
      <c r="L5" s="66"/>
      <c r="M5" s="339">
        <f>Plan27!M48</f>
        <v>229943.84999999983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6" s="101" customFormat="1" ht="15.75" customHeight="1" thickTop="1">
      <c r="A9" s="107" t="s">
        <v>823</v>
      </c>
      <c r="B9" s="136" t="s">
        <v>1075</v>
      </c>
      <c r="C9" s="39"/>
      <c r="D9" s="39"/>
      <c r="E9" s="98"/>
      <c r="F9" s="40"/>
      <c r="G9" s="36"/>
      <c r="H9" s="47"/>
      <c r="I9" s="46"/>
      <c r="J9" s="88"/>
      <c r="K9" s="45"/>
      <c r="L9" s="89"/>
      <c r="M9" s="52"/>
      <c r="O9" s="102"/>
      <c r="P9" s="102"/>
    </row>
    <row r="10" spans="1:16" s="101" customFormat="1" ht="15.75" customHeight="1">
      <c r="A10" s="120" t="s">
        <v>824</v>
      </c>
      <c r="B10" s="79" t="s">
        <v>1006</v>
      </c>
      <c r="C10" s="39"/>
      <c r="D10" s="39"/>
      <c r="E10" s="98"/>
      <c r="F10" s="40"/>
      <c r="G10" s="36"/>
      <c r="H10" s="47"/>
      <c r="I10" s="46"/>
      <c r="J10" s="88"/>
      <c r="K10" s="45"/>
      <c r="L10" s="89"/>
      <c r="M10" s="52"/>
      <c r="O10" s="102"/>
      <c r="P10" s="102"/>
    </row>
    <row r="11" spans="1:16" s="101" customFormat="1" ht="15.75" customHeight="1">
      <c r="A11" s="109" t="s">
        <v>825</v>
      </c>
      <c r="B11" s="38" t="s">
        <v>11</v>
      </c>
      <c r="C11" s="39"/>
      <c r="D11" s="39"/>
      <c r="E11" s="98"/>
      <c r="F11" s="40"/>
      <c r="G11" s="36"/>
      <c r="H11" s="47"/>
      <c r="I11" s="46"/>
      <c r="J11" s="88"/>
      <c r="K11" s="45"/>
      <c r="L11" s="89"/>
      <c r="M11" s="52"/>
      <c r="O11" s="102"/>
      <c r="P11" s="102"/>
    </row>
    <row r="12" spans="1:16" s="101" customFormat="1" ht="15.75" customHeight="1">
      <c r="A12" s="109"/>
      <c r="B12" s="38" t="s">
        <v>1112</v>
      </c>
      <c r="C12" s="39"/>
      <c r="D12" s="39"/>
      <c r="E12" s="98" t="s">
        <v>1072</v>
      </c>
      <c r="F12" s="40" t="s">
        <v>962</v>
      </c>
      <c r="G12" s="36">
        <v>2</v>
      </c>
      <c r="H12" s="47"/>
      <c r="I12" s="46">
        <v>1065.83</v>
      </c>
      <c r="J12" s="88"/>
      <c r="K12" s="297">
        <f aca="true" t="shared" si="0" ref="K12:K20">ROUND(G12*I12,2)</f>
        <v>2131.66</v>
      </c>
      <c r="L12" s="89"/>
      <c r="M12" s="52"/>
      <c r="O12" s="102"/>
      <c r="P12" s="102"/>
    </row>
    <row r="13" spans="1:16" s="101" customFormat="1" ht="15.75" customHeight="1">
      <c r="A13" s="109" t="s">
        <v>826</v>
      </c>
      <c r="B13" s="38" t="s">
        <v>12</v>
      </c>
      <c r="C13" s="39"/>
      <c r="D13" s="39"/>
      <c r="E13" s="98"/>
      <c r="F13" s="40" t="s">
        <v>963</v>
      </c>
      <c r="G13" s="36">
        <v>12</v>
      </c>
      <c r="H13" s="47"/>
      <c r="I13" s="46">
        <v>26.07</v>
      </c>
      <c r="J13" s="88"/>
      <c r="K13" s="297">
        <f t="shared" si="0"/>
        <v>312.84</v>
      </c>
      <c r="L13" s="89"/>
      <c r="M13" s="52"/>
      <c r="O13" s="102"/>
      <c r="P13" s="102"/>
    </row>
    <row r="14" spans="1:16" s="101" customFormat="1" ht="15.75" customHeight="1">
      <c r="A14" s="109" t="s">
        <v>827</v>
      </c>
      <c r="B14" s="38" t="s">
        <v>1051</v>
      </c>
      <c r="C14" s="39"/>
      <c r="D14" s="39"/>
      <c r="E14" s="98"/>
      <c r="F14" s="40" t="s">
        <v>963</v>
      </c>
      <c r="G14" s="36">
        <v>18</v>
      </c>
      <c r="H14" s="47"/>
      <c r="I14" s="46">
        <v>11.81</v>
      </c>
      <c r="J14" s="88"/>
      <c r="K14" s="297">
        <f t="shared" si="0"/>
        <v>212.58</v>
      </c>
      <c r="L14" s="89"/>
      <c r="M14" s="52"/>
      <c r="O14" s="102"/>
      <c r="P14" s="102"/>
    </row>
    <row r="15" spans="1:16" s="101" customFormat="1" ht="15.75" customHeight="1">
      <c r="A15" s="109" t="s">
        <v>828</v>
      </c>
      <c r="B15" s="38" t="s">
        <v>1079</v>
      </c>
      <c r="C15" s="39"/>
      <c r="D15" s="39"/>
      <c r="E15" s="98"/>
      <c r="F15" s="40" t="s">
        <v>963</v>
      </c>
      <c r="G15" s="36">
        <v>12</v>
      </c>
      <c r="H15" s="47"/>
      <c r="I15" s="46">
        <v>6.21</v>
      </c>
      <c r="J15" s="88"/>
      <c r="K15" s="297">
        <f t="shared" si="0"/>
        <v>74.52</v>
      </c>
      <c r="L15" s="89"/>
      <c r="M15" s="52"/>
      <c r="O15" s="102"/>
      <c r="P15" s="102"/>
    </row>
    <row r="16" spans="1:16" s="101" customFormat="1" ht="15.75" customHeight="1">
      <c r="A16" s="109" t="s">
        <v>829</v>
      </c>
      <c r="B16" s="38" t="s">
        <v>13</v>
      </c>
      <c r="C16" s="39"/>
      <c r="D16" s="39"/>
      <c r="E16" s="98"/>
      <c r="F16" s="40" t="s">
        <v>962</v>
      </c>
      <c r="G16" s="41">
        <v>2</v>
      </c>
      <c r="H16" s="48"/>
      <c r="I16" s="46">
        <v>92.5</v>
      </c>
      <c r="J16" s="94"/>
      <c r="K16" s="297">
        <f t="shared" si="0"/>
        <v>185</v>
      </c>
      <c r="L16" s="95"/>
      <c r="M16" s="53"/>
      <c r="O16" s="102"/>
      <c r="P16" s="102"/>
    </row>
    <row r="17" spans="1:16" s="101" customFormat="1" ht="15.75" customHeight="1">
      <c r="A17" s="109" t="s">
        <v>830</v>
      </c>
      <c r="B17" s="38" t="s">
        <v>14</v>
      </c>
      <c r="C17" s="39"/>
      <c r="D17" s="39"/>
      <c r="E17" s="98"/>
      <c r="F17" s="40" t="s">
        <v>962</v>
      </c>
      <c r="G17" s="41">
        <v>1</v>
      </c>
      <c r="H17" s="48"/>
      <c r="I17" s="46">
        <v>69.66</v>
      </c>
      <c r="J17" s="94"/>
      <c r="K17" s="297">
        <f t="shared" si="0"/>
        <v>69.66</v>
      </c>
      <c r="L17" s="95"/>
      <c r="M17" s="53"/>
      <c r="O17" s="102"/>
      <c r="P17" s="102"/>
    </row>
    <row r="18" spans="1:16" s="101" customFormat="1" ht="15.75" customHeight="1">
      <c r="A18" s="109" t="s">
        <v>831</v>
      </c>
      <c r="B18" s="38" t="s">
        <v>15</v>
      </c>
      <c r="C18" s="39"/>
      <c r="D18" s="39"/>
      <c r="E18" s="98"/>
      <c r="F18" s="40" t="s">
        <v>962</v>
      </c>
      <c r="G18" s="41">
        <v>4</v>
      </c>
      <c r="H18" s="48"/>
      <c r="I18" s="46">
        <v>35.78</v>
      </c>
      <c r="J18" s="94"/>
      <c r="K18" s="297">
        <f t="shared" si="0"/>
        <v>143.12</v>
      </c>
      <c r="L18" s="95"/>
      <c r="M18" s="53"/>
      <c r="O18" s="102"/>
      <c r="P18" s="102"/>
    </row>
    <row r="19" spans="1:16" s="101" customFormat="1" ht="15.75" customHeight="1">
      <c r="A19" s="109" t="s">
        <v>832</v>
      </c>
      <c r="B19" s="84" t="s">
        <v>1052</v>
      </c>
      <c r="C19" s="39"/>
      <c r="D19" s="39"/>
      <c r="E19" s="98"/>
      <c r="F19" s="40" t="s">
        <v>963</v>
      </c>
      <c r="G19" s="41">
        <v>12</v>
      </c>
      <c r="H19" s="48"/>
      <c r="I19" s="46">
        <v>13.53</v>
      </c>
      <c r="J19" s="94"/>
      <c r="K19" s="297">
        <f t="shared" si="0"/>
        <v>162.36</v>
      </c>
      <c r="L19" s="95"/>
      <c r="M19" s="53"/>
      <c r="O19" s="102"/>
      <c r="P19" s="102"/>
    </row>
    <row r="20" spans="1:16" s="101" customFormat="1" ht="15.75" customHeight="1">
      <c r="A20" s="109" t="s">
        <v>833</v>
      </c>
      <c r="B20" s="38" t="s">
        <v>16</v>
      </c>
      <c r="C20" s="39"/>
      <c r="D20" s="39"/>
      <c r="E20" s="98"/>
      <c r="F20" s="40" t="s">
        <v>963</v>
      </c>
      <c r="G20" s="41">
        <v>18</v>
      </c>
      <c r="H20" s="48"/>
      <c r="I20" s="46">
        <v>15.5</v>
      </c>
      <c r="J20" s="94"/>
      <c r="K20" s="297">
        <f t="shared" si="0"/>
        <v>279</v>
      </c>
      <c r="L20" s="95"/>
      <c r="M20" s="53"/>
      <c r="O20" s="102"/>
      <c r="P20" s="102"/>
    </row>
    <row r="21" spans="1:16" s="101" customFormat="1" ht="15.75" customHeight="1">
      <c r="A21" s="109" t="s">
        <v>834</v>
      </c>
      <c r="B21" s="38" t="s">
        <v>17</v>
      </c>
      <c r="C21" s="39"/>
      <c r="D21" s="39"/>
      <c r="E21" s="98"/>
      <c r="F21" s="40"/>
      <c r="G21" s="41"/>
      <c r="H21" s="48"/>
      <c r="I21" s="46"/>
      <c r="J21" s="94"/>
      <c r="K21" s="45"/>
      <c r="L21" s="95"/>
      <c r="M21" s="53"/>
      <c r="O21" s="102"/>
      <c r="P21" s="102"/>
    </row>
    <row r="22" spans="1:16" s="101" customFormat="1" ht="15.75" customHeight="1">
      <c r="A22" s="142"/>
      <c r="B22" s="84" t="s">
        <v>19</v>
      </c>
      <c r="C22" s="39"/>
      <c r="D22" s="39"/>
      <c r="E22" s="98"/>
      <c r="F22" s="40" t="s">
        <v>962</v>
      </c>
      <c r="G22" s="41">
        <v>6</v>
      </c>
      <c r="H22" s="48"/>
      <c r="I22" s="46">
        <v>285.25</v>
      </c>
      <c r="J22" s="94"/>
      <c r="K22" s="297">
        <f>ROUND(G22*I22,2)</f>
        <v>1711.5</v>
      </c>
      <c r="L22" s="95"/>
      <c r="M22" s="53"/>
      <c r="O22" s="102"/>
      <c r="P22" s="102"/>
    </row>
    <row r="23" spans="1:16" s="101" customFormat="1" ht="15.75" customHeight="1">
      <c r="A23" s="142" t="s">
        <v>835</v>
      </c>
      <c r="B23" s="38" t="s">
        <v>20</v>
      </c>
      <c r="C23" s="39"/>
      <c r="D23" s="39"/>
      <c r="E23" s="98"/>
      <c r="F23" s="40"/>
      <c r="G23" s="41"/>
      <c r="H23" s="48"/>
      <c r="I23" s="46"/>
      <c r="J23" s="94"/>
      <c r="K23" s="45"/>
      <c r="L23" s="95"/>
      <c r="M23" s="53"/>
      <c r="O23" s="102"/>
      <c r="P23" s="102"/>
    </row>
    <row r="24" spans="1:16" s="101" customFormat="1" ht="15.75" customHeight="1">
      <c r="A24" s="142"/>
      <c r="B24" s="84" t="s">
        <v>19</v>
      </c>
      <c r="C24" s="39"/>
      <c r="D24" s="39"/>
      <c r="E24" s="98"/>
      <c r="F24" s="40"/>
      <c r="G24" s="41"/>
      <c r="H24" s="48"/>
      <c r="I24" s="46"/>
      <c r="J24" s="94"/>
      <c r="K24" s="45"/>
      <c r="L24" s="95"/>
      <c r="M24" s="53"/>
      <c r="O24" s="102"/>
      <c r="P24" s="102"/>
    </row>
    <row r="25" spans="1:16" s="101" customFormat="1" ht="15.75" customHeight="1">
      <c r="A25" s="142"/>
      <c r="B25" s="38" t="s">
        <v>1080</v>
      </c>
      <c r="C25" s="137"/>
      <c r="D25" s="137"/>
      <c r="E25" s="138"/>
      <c r="F25" s="139" t="s">
        <v>962</v>
      </c>
      <c r="G25" s="41">
        <v>1</v>
      </c>
      <c r="H25" s="48"/>
      <c r="I25" s="46">
        <v>328.3</v>
      </c>
      <c r="J25" s="94"/>
      <c r="K25" s="297">
        <f>ROUND(G25*I25,2)</f>
        <v>328.3</v>
      </c>
      <c r="L25" s="95"/>
      <c r="M25" s="53"/>
      <c r="O25" s="102"/>
      <c r="P25" s="102"/>
    </row>
    <row r="26" spans="1:16" s="101" customFormat="1" ht="15.75" customHeight="1">
      <c r="A26" s="142" t="s">
        <v>836</v>
      </c>
      <c r="B26" s="38" t="s">
        <v>21</v>
      </c>
      <c r="C26" s="137"/>
      <c r="D26" s="137"/>
      <c r="E26" s="138"/>
      <c r="F26" s="139"/>
      <c r="G26" s="41"/>
      <c r="H26" s="48"/>
      <c r="I26" s="46"/>
      <c r="J26" s="94"/>
      <c r="K26" s="45"/>
      <c r="L26" s="95"/>
      <c r="M26" s="53"/>
      <c r="O26" s="102"/>
      <c r="P26" s="102"/>
    </row>
    <row r="27" spans="1:16" s="101" customFormat="1" ht="15.75" customHeight="1">
      <c r="A27" s="142"/>
      <c r="B27" s="38" t="s">
        <v>1113</v>
      </c>
      <c r="C27" s="137"/>
      <c r="D27" s="137"/>
      <c r="E27" s="138"/>
      <c r="F27" s="139" t="s">
        <v>962</v>
      </c>
      <c r="G27" s="41">
        <v>1</v>
      </c>
      <c r="H27" s="48"/>
      <c r="I27" s="46">
        <v>2066.93</v>
      </c>
      <c r="J27" s="94"/>
      <c r="K27" s="297">
        <f>ROUND(G27*I27,2)</f>
        <v>2066.93</v>
      </c>
      <c r="L27" s="95"/>
      <c r="M27" s="53"/>
      <c r="O27" s="102"/>
      <c r="P27" s="102"/>
    </row>
    <row r="28" spans="1:16" s="101" customFormat="1" ht="15.75" customHeight="1">
      <c r="A28" s="142" t="s">
        <v>837</v>
      </c>
      <c r="B28" s="38" t="s">
        <v>22</v>
      </c>
      <c r="C28" s="39"/>
      <c r="D28" s="39"/>
      <c r="E28" s="98"/>
      <c r="F28" s="40"/>
      <c r="G28" s="41"/>
      <c r="H28" s="48"/>
      <c r="I28" s="46"/>
      <c r="J28" s="94"/>
      <c r="K28" s="45"/>
      <c r="L28" s="95"/>
      <c r="M28" s="53"/>
      <c r="O28" s="102"/>
      <c r="P28" s="102"/>
    </row>
    <row r="29" spans="1:16" s="85" customFormat="1" ht="15.75" customHeight="1">
      <c r="A29" s="142"/>
      <c r="B29" s="38" t="s">
        <v>1082</v>
      </c>
      <c r="C29" s="39"/>
      <c r="D29" s="39"/>
      <c r="E29" s="98"/>
      <c r="F29" s="40"/>
      <c r="G29" s="41"/>
      <c r="H29" s="48"/>
      <c r="I29" s="46"/>
      <c r="J29" s="94"/>
      <c r="K29" s="87"/>
      <c r="L29" s="91"/>
      <c r="M29" s="53"/>
      <c r="O29" s="86"/>
      <c r="P29" s="86"/>
    </row>
    <row r="30" spans="1:16" s="85" customFormat="1" ht="15.75" customHeight="1" thickBot="1">
      <c r="A30" s="142"/>
      <c r="B30" s="38" t="s">
        <v>1081</v>
      </c>
      <c r="C30" s="39"/>
      <c r="D30" s="39"/>
      <c r="E30" s="98"/>
      <c r="F30" s="40" t="s">
        <v>962</v>
      </c>
      <c r="G30" s="41">
        <v>1</v>
      </c>
      <c r="H30" s="48"/>
      <c r="I30" s="46">
        <v>1995.22</v>
      </c>
      <c r="J30" s="94"/>
      <c r="K30" s="297">
        <f>ROUND(G30*I30,2)</f>
        <v>1995.22</v>
      </c>
      <c r="L30" s="91"/>
      <c r="M30" s="53">
        <f>SUM(K12:K30)</f>
        <v>9672.689999999999</v>
      </c>
      <c r="O30" s="86"/>
      <c r="P30" s="86"/>
    </row>
    <row r="31" spans="1:13" ht="19.5" customHeight="1" thickTop="1">
      <c r="A31" s="69" t="str">
        <f>Plan1!A52</f>
        <v>DATA:   03/03/2005   </v>
      </c>
      <c r="B31" s="70"/>
      <c r="C31" s="71" t="s">
        <v>965</v>
      </c>
      <c r="D31" s="70"/>
      <c r="E31" s="72"/>
      <c r="F31" s="70" t="s">
        <v>952</v>
      </c>
      <c r="G31" s="72"/>
      <c r="H31" s="70" t="s">
        <v>959</v>
      </c>
      <c r="I31" s="72"/>
      <c r="J31" s="70"/>
      <c r="K31" s="104">
        <f>SUM(K5:K30)</f>
        <v>239616.5399999996</v>
      </c>
      <c r="L31" s="97"/>
      <c r="M31" s="345">
        <f>SUM(M5:M30)</f>
        <v>239616.53999999983</v>
      </c>
    </row>
    <row r="32" spans="1:13" ht="19.5" customHeight="1" thickBot="1">
      <c r="A32" s="24"/>
      <c r="B32" s="25"/>
      <c r="C32" s="56"/>
      <c r="D32" s="23"/>
      <c r="E32" s="57"/>
      <c r="F32" s="23"/>
      <c r="G32" s="57"/>
      <c r="H32" s="23" t="s">
        <v>960</v>
      </c>
      <c r="I32" s="57"/>
      <c r="J32" s="23"/>
      <c r="K32" s="73"/>
      <c r="L32" s="23"/>
      <c r="M32" s="346"/>
    </row>
    <row r="33" spans="1:13" ht="15" customHeight="1" thickTop="1">
      <c r="A33" s="167"/>
      <c r="B33" s="55"/>
      <c r="C33" s="164"/>
      <c r="D33" s="161"/>
      <c r="E33" s="161"/>
      <c r="F33" s="166"/>
      <c r="M33" s="75"/>
    </row>
    <row r="34" spans="1:6" ht="15" customHeight="1">
      <c r="A34" s="167"/>
      <c r="B34" s="164"/>
      <c r="C34" s="164"/>
      <c r="D34" s="164"/>
      <c r="E34" s="164"/>
      <c r="F34" s="166"/>
    </row>
    <row r="35" spans="2:6" ht="15" customHeight="1">
      <c r="B35" s="164"/>
      <c r="C35" s="164"/>
      <c r="D35" s="164"/>
      <c r="E35" s="164"/>
      <c r="F35" s="16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1">
      <selection activeCell="B30" sqref="B3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Plan28!K31</f>
        <v>239616.5399999996</v>
      </c>
      <c r="L5" s="66"/>
      <c r="M5" s="339">
        <f>Plan28!M31</f>
        <v>239616.53999999983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28">
        <v>25</v>
      </c>
      <c r="B9" s="360" t="s">
        <v>1083</v>
      </c>
      <c r="C9" s="143"/>
      <c r="D9" s="143"/>
      <c r="E9" s="143"/>
      <c r="F9" s="145"/>
      <c r="G9" s="134"/>
      <c r="H9" s="111"/>
      <c r="I9" s="298"/>
      <c r="J9" s="110"/>
      <c r="K9" s="112"/>
      <c r="L9" s="111"/>
      <c r="M9" s="349"/>
    </row>
    <row r="10" spans="1:13" ht="11.25" customHeight="1">
      <c r="A10" s="121" t="s">
        <v>838</v>
      </c>
      <c r="B10" s="77" t="s">
        <v>1084</v>
      </c>
      <c r="C10" s="152"/>
      <c r="D10" s="152"/>
      <c r="E10" s="152"/>
      <c r="F10" s="154"/>
      <c r="G10" s="135"/>
      <c r="H10" s="14"/>
      <c r="I10" s="296"/>
      <c r="J10" s="13"/>
      <c r="K10" s="122"/>
      <c r="L10" s="14"/>
      <c r="M10" s="342"/>
    </row>
    <row r="11" spans="1:13" ht="11.25" customHeight="1">
      <c r="A11" s="158" t="s">
        <v>839</v>
      </c>
      <c r="B11" s="27" t="s">
        <v>1085</v>
      </c>
      <c r="C11" s="152"/>
      <c r="D11" s="152"/>
      <c r="E11" s="152"/>
      <c r="F11" s="154" t="s">
        <v>962</v>
      </c>
      <c r="G11" s="135">
        <v>4</v>
      </c>
      <c r="H11" s="14"/>
      <c r="I11" s="296">
        <v>80.26</v>
      </c>
      <c r="J11" s="13"/>
      <c r="K11" s="297">
        <f>ROUND(G11*I11,2)</f>
        <v>321.04</v>
      </c>
      <c r="L11" s="14"/>
      <c r="M11" s="342"/>
    </row>
    <row r="12" spans="1:13" ht="11.25" customHeight="1">
      <c r="A12" s="158" t="s">
        <v>840</v>
      </c>
      <c r="B12" s="27" t="s">
        <v>1086</v>
      </c>
      <c r="C12" s="152"/>
      <c r="D12" s="152"/>
      <c r="E12" s="152"/>
      <c r="F12" s="154" t="s">
        <v>962</v>
      </c>
      <c r="G12" s="135">
        <v>4</v>
      </c>
      <c r="H12" s="14"/>
      <c r="I12" s="296">
        <v>90.81</v>
      </c>
      <c r="J12" s="13"/>
      <c r="K12" s="297">
        <f>ROUND(G12*I12,2)</f>
        <v>363.24</v>
      </c>
      <c r="L12" s="14"/>
      <c r="M12" s="342">
        <f>SUM(K11:K12)</f>
        <v>684.28</v>
      </c>
    </row>
    <row r="13" spans="1:13" ht="11.25" customHeight="1">
      <c r="A13" s="337">
        <v>26</v>
      </c>
      <c r="B13" s="358" t="s">
        <v>23</v>
      </c>
      <c r="C13" s="152"/>
      <c r="D13" s="152"/>
      <c r="E13" s="152"/>
      <c r="F13" s="154"/>
      <c r="G13" s="135"/>
      <c r="H13" s="14"/>
      <c r="I13" s="296"/>
      <c r="J13" s="13"/>
      <c r="K13" s="122"/>
      <c r="L13" s="14"/>
      <c r="M13" s="342"/>
    </row>
    <row r="14" spans="1:13" ht="11.25" customHeight="1">
      <c r="A14" s="121" t="s">
        <v>841</v>
      </c>
      <c r="B14" s="77" t="s">
        <v>999</v>
      </c>
      <c r="C14" s="152"/>
      <c r="D14" s="152"/>
      <c r="E14" s="152"/>
      <c r="F14" s="154"/>
      <c r="G14" s="135"/>
      <c r="H14" s="14"/>
      <c r="I14" s="185"/>
      <c r="J14" s="13"/>
      <c r="K14" s="122"/>
      <c r="L14" s="14"/>
      <c r="M14" s="342"/>
    </row>
    <row r="15" spans="1:13" ht="11.25" customHeight="1">
      <c r="A15" s="158" t="s">
        <v>842</v>
      </c>
      <c r="B15" s="152" t="s">
        <v>24</v>
      </c>
      <c r="C15" s="152"/>
      <c r="D15" s="152"/>
      <c r="E15" s="152"/>
      <c r="F15" s="154"/>
      <c r="G15" s="135"/>
      <c r="H15" s="14"/>
      <c r="I15" s="185"/>
      <c r="J15" s="13"/>
      <c r="K15" s="122"/>
      <c r="L15" s="14"/>
      <c r="M15" s="342"/>
    </row>
    <row r="16" spans="1:13" ht="11.25" customHeight="1">
      <c r="A16" s="158"/>
      <c r="B16" s="152" t="s">
        <v>25</v>
      </c>
      <c r="C16" s="152"/>
      <c r="D16" s="152"/>
      <c r="E16" s="152"/>
      <c r="F16" s="154" t="s">
        <v>962</v>
      </c>
      <c r="G16" s="135">
        <v>1</v>
      </c>
      <c r="H16" s="14"/>
      <c r="I16" s="185">
        <v>2225.35</v>
      </c>
      <c r="J16" s="13"/>
      <c r="K16" s="297">
        <f>ROUND(G16*I16,2)</f>
        <v>2225.35</v>
      </c>
      <c r="L16" s="14"/>
      <c r="M16" s="342"/>
    </row>
    <row r="17" spans="1:13" ht="11.25" customHeight="1">
      <c r="A17" s="158" t="s">
        <v>843</v>
      </c>
      <c r="B17" s="152" t="s">
        <v>685</v>
      </c>
      <c r="C17" s="152"/>
      <c r="D17" s="152"/>
      <c r="E17" s="152"/>
      <c r="F17" s="154"/>
      <c r="G17" s="135"/>
      <c r="H17" s="14"/>
      <c r="I17" s="185"/>
      <c r="J17" s="13"/>
      <c r="K17" s="297"/>
      <c r="L17" s="14"/>
      <c r="M17" s="342"/>
    </row>
    <row r="18" spans="1:13" ht="11.25" customHeight="1">
      <c r="A18" s="158"/>
      <c r="B18" s="152" t="s">
        <v>1028</v>
      </c>
      <c r="C18" s="152"/>
      <c r="D18" s="152"/>
      <c r="E18" s="152"/>
      <c r="F18" s="154" t="s">
        <v>962</v>
      </c>
      <c r="G18" s="135">
        <v>6</v>
      </c>
      <c r="H18" s="14"/>
      <c r="I18" s="185">
        <v>87.32</v>
      </c>
      <c r="J18" s="13"/>
      <c r="K18" s="297">
        <f>ROUND(G18*I18,2)</f>
        <v>523.92</v>
      </c>
      <c r="L18" s="14"/>
      <c r="M18" s="342">
        <f>SUM(K16:K18)</f>
        <v>2749.27</v>
      </c>
    </row>
    <row r="19" spans="1:13" ht="11.25" customHeight="1">
      <c r="A19" s="337">
        <v>27</v>
      </c>
      <c r="B19" s="359" t="s">
        <v>1087</v>
      </c>
      <c r="C19" s="152"/>
      <c r="D19" s="152"/>
      <c r="E19" s="152"/>
      <c r="F19" s="154"/>
      <c r="G19" s="135"/>
      <c r="H19" s="14"/>
      <c r="I19" s="185"/>
      <c r="J19" s="13"/>
      <c r="K19" s="122"/>
      <c r="L19" s="14"/>
      <c r="M19" s="342"/>
    </row>
    <row r="20" spans="1:13" ht="11.25" customHeight="1">
      <c r="A20" s="158" t="s">
        <v>844</v>
      </c>
      <c r="B20" s="152" t="s">
        <v>916</v>
      </c>
      <c r="C20" s="152"/>
      <c r="D20" s="152"/>
      <c r="E20" s="152"/>
      <c r="F20" s="154" t="s">
        <v>961</v>
      </c>
      <c r="G20" s="135">
        <v>837.46</v>
      </c>
      <c r="H20" s="14"/>
      <c r="I20" s="185">
        <v>1.25</v>
      </c>
      <c r="J20" s="13"/>
      <c r="K20" s="297">
        <f>ROUND(G20*I20,2)</f>
        <v>1046.83</v>
      </c>
      <c r="L20" s="14"/>
      <c r="M20" s="342"/>
    </row>
    <row r="21" spans="1:13" ht="11.25" customHeight="1">
      <c r="A21" s="109" t="s">
        <v>845</v>
      </c>
      <c r="B21" s="28" t="s">
        <v>1091</v>
      </c>
      <c r="C21" s="28"/>
      <c r="D21" s="28"/>
      <c r="E21" s="28"/>
      <c r="F21" s="157"/>
      <c r="G21" s="36"/>
      <c r="H21" s="113"/>
      <c r="I21" s="183"/>
      <c r="J21" s="105"/>
      <c r="K21" s="106"/>
      <c r="L21" s="113"/>
      <c r="M21" s="344"/>
    </row>
    <row r="22" spans="1:13" ht="11.25" customHeight="1">
      <c r="A22" s="109"/>
      <c r="B22" s="28" t="s">
        <v>1092</v>
      </c>
      <c r="C22" s="28"/>
      <c r="D22" s="28"/>
      <c r="E22" s="28"/>
      <c r="F22" s="157" t="s">
        <v>961</v>
      </c>
      <c r="G22" s="36">
        <v>837.46</v>
      </c>
      <c r="H22" s="113"/>
      <c r="I22" s="183">
        <v>50.93</v>
      </c>
      <c r="J22" s="105"/>
      <c r="K22" s="297">
        <f>ROUND(G22*I22,2)</f>
        <v>42651.84</v>
      </c>
      <c r="L22" s="113"/>
      <c r="M22" s="344"/>
    </row>
    <row r="23" spans="1:13" ht="11.25" customHeight="1">
      <c r="A23" s="109" t="s">
        <v>846</v>
      </c>
      <c r="B23" s="28" t="s">
        <v>26</v>
      </c>
      <c r="C23" s="28"/>
      <c r="D23" s="28"/>
      <c r="E23" s="28"/>
      <c r="F23" s="157" t="s">
        <v>961</v>
      </c>
      <c r="G23" s="36">
        <v>837.46</v>
      </c>
      <c r="H23" s="113"/>
      <c r="I23" s="183">
        <v>33.44</v>
      </c>
      <c r="J23" s="105"/>
      <c r="K23" s="297">
        <f>ROUND(G23*I23,2)</f>
        <v>28004.66</v>
      </c>
      <c r="L23" s="113"/>
      <c r="M23" s="344"/>
    </row>
    <row r="24" spans="1:13" ht="11.25" customHeight="1">
      <c r="A24" s="109" t="s">
        <v>847</v>
      </c>
      <c r="B24" s="28" t="s">
        <v>673</v>
      </c>
      <c r="C24" s="28"/>
      <c r="D24" s="28"/>
      <c r="E24" s="28"/>
      <c r="F24" s="157" t="s">
        <v>962</v>
      </c>
      <c r="G24" s="365">
        <v>1</v>
      </c>
      <c r="H24" s="113"/>
      <c r="I24" s="183">
        <v>507</v>
      </c>
      <c r="J24" s="105"/>
      <c r="K24" s="297">
        <f>ROUND(G24*I24,2)</f>
        <v>507</v>
      </c>
      <c r="L24" s="113"/>
      <c r="M24" s="344"/>
    </row>
    <row r="25" spans="1:13" ht="11.25" customHeight="1">
      <c r="A25" s="109" t="s">
        <v>848</v>
      </c>
      <c r="B25" s="28" t="s">
        <v>914</v>
      </c>
      <c r="C25" s="28"/>
      <c r="D25" s="28"/>
      <c r="E25" s="28"/>
      <c r="F25" s="157" t="s">
        <v>963</v>
      </c>
      <c r="G25" s="365">
        <v>6.9</v>
      </c>
      <c r="H25" s="113"/>
      <c r="I25" s="183">
        <v>63.3</v>
      </c>
      <c r="J25" s="105"/>
      <c r="K25" s="297">
        <f>ROUND(G25*I25,2)</f>
        <v>436.77</v>
      </c>
      <c r="L25" s="113"/>
      <c r="M25" s="344"/>
    </row>
    <row r="26" spans="1:13" ht="11.25" customHeight="1">
      <c r="A26" s="109" t="s">
        <v>849</v>
      </c>
      <c r="B26" s="28" t="s">
        <v>676</v>
      </c>
      <c r="C26" s="28"/>
      <c r="D26" s="28"/>
      <c r="E26" s="28"/>
      <c r="F26" s="157" t="s">
        <v>961</v>
      </c>
      <c r="G26" s="365">
        <v>0.98</v>
      </c>
      <c r="H26" s="113"/>
      <c r="I26" s="183">
        <v>248.31</v>
      </c>
      <c r="J26" s="105"/>
      <c r="K26" s="297">
        <f>ROUND(G26*I26,2)</f>
        <v>243.34</v>
      </c>
      <c r="L26" s="113"/>
      <c r="M26" s="344"/>
    </row>
    <row r="27" spans="1:13" ht="11.25" customHeight="1">
      <c r="A27" s="109" t="s">
        <v>915</v>
      </c>
      <c r="B27" s="28" t="s">
        <v>1093</v>
      </c>
      <c r="C27" s="28"/>
      <c r="D27" s="28"/>
      <c r="E27" s="28"/>
      <c r="F27" s="157"/>
      <c r="G27" s="36"/>
      <c r="H27" s="113"/>
      <c r="I27" s="183"/>
      <c r="J27" s="105"/>
      <c r="K27" s="106"/>
      <c r="L27" s="113"/>
      <c r="M27" s="344"/>
    </row>
    <row r="28" spans="1:13" ht="11.25" customHeight="1">
      <c r="A28" s="109"/>
      <c r="B28" s="28" t="s">
        <v>683</v>
      </c>
      <c r="C28" s="28"/>
      <c r="D28" s="28"/>
      <c r="E28" s="28"/>
      <c r="F28" s="157" t="s">
        <v>961</v>
      </c>
      <c r="G28" s="36">
        <v>75.98</v>
      </c>
      <c r="H28" s="113"/>
      <c r="I28" s="183">
        <v>225.2</v>
      </c>
      <c r="J28" s="105"/>
      <c r="K28" s="297">
        <f>ROUND(G28*I28,2)</f>
        <v>17110.7</v>
      </c>
      <c r="L28" s="113"/>
      <c r="M28" s="344">
        <f>SUM(K20:K28)</f>
        <v>90001.14</v>
      </c>
    </row>
    <row r="29" spans="1:13" ht="11.25" customHeight="1">
      <c r="A29" s="107" t="s">
        <v>850</v>
      </c>
      <c r="B29" s="358" t="s">
        <v>1090</v>
      </c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3" ht="11.25" customHeight="1">
      <c r="A30" s="76" t="s">
        <v>851</v>
      </c>
      <c r="B30" s="79" t="s">
        <v>1088</v>
      </c>
      <c r="C30" s="28"/>
      <c r="D30" s="28"/>
      <c r="E30" s="29"/>
      <c r="F30" s="30"/>
      <c r="G30" s="36"/>
      <c r="H30" s="47"/>
      <c r="I30" s="183"/>
      <c r="J30" s="47"/>
      <c r="K30" s="45"/>
      <c r="L30" s="46"/>
      <c r="M30" s="52"/>
    </row>
    <row r="31" spans="1:16" s="101" customFormat="1" ht="11.25" customHeight="1">
      <c r="A31" s="35" t="s">
        <v>852</v>
      </c>
      <c r="B31" s="38" t="s">
        <v>1089</v>
      </c>
      <c r="C31" s="39"/>
      <c r="D31" s="39"/>
      <c r="E31" s="98"/>
      <c r="F31" s="40" t="s">
        <v>1018</v>
      </c>
      <c r="G31" s="36">
        <v>1.68</v>
      </c>
      <c r="H31" s="47"/>
      <c r="I31" s="183">
        <v>80.34</v>
      </c>
      <c r="J31" s="88"/>
      <c r="K31" s="297">
        <f>ROUND(G31*I31,2)</f>
        <v>134.97</v>
      </c>
      <c r="L31" s="89"/>
      <c r="M31" s="52">
        <f>K31</f>
        <v>134.97</v>
      </c>
      <c r="O31" s="102"/>
      <c r="P31" s="102"/>
    </row>
    <row r="32" spans="1:16" s="101" customFormat="1" ht="11.25" customHeight="1">
      <c r="A32" s="76" t="s">
        <v>853</v>
      </c>
      <c r="B32" s="79" t="s">
        <v>1109</v>
      </c>
      <c r="C32" s="39"/>
      <c r="D32" s="39"/>
      <c r="E32" s="98"/>
      <c r="F32" s="40"/>
      <c r="G32" s="36"/>
      <c r="H32" s="47"/>
      <c r="I32" s="183"/>
      <c r="J32" s="47"/>
      <c r="K32" s="45"/>
      <c r="L32" s="89"/>
      <c r="M32" s="52"/>
      <c r="O32" s="102"/>
      <c r="P32" s="102"/>
    </row>
    <row r="33" spans="1:16" s="101" customFormat="1" ht="11.25" customHeight="1">
      <c r="A33" s="35" t="s">
        <v>854</v>
      </c>
      <c r="B33" s="38" t="s">
        <v>920</v>
      </c>
      <c r="C33" s="39"/>
      <c r="D33" s="39"/>
      <c r="E33" s="98"/>
      <c r="F33" s="40"/>
      <c r="G33" s="36"/>
      <c r="H33" s="47"/>
      <c r="I33" s="183"/>
      <c r="J33" s="47"/>
      <c r="K33" s="45"/>
      <c r="L33" s="89"/>
      <c r="M33" s="52"/>
      <c r="O33" s="102"/>
      <c r="P33" s="102"/>
    </row>
    <row r="34" spans="1:16" s="101" customFormat="1" ht="11.25" customHeight="1">
      <c r="A34" s="35"/>
      <c r="B34" s="38" t="s">
        <v>921</v>
      </c>
      <c r="C34" s="39"/>
      <c r="D34" s="39"/>
      <c r="E34" s="98"/>
      <c r="F34" s="40" t="s">
        <v>1018</v>
      </c>
      <c r="G34" s="36">
        <v>2.85</v>
      </c>
      <c r="H34" s="47"/>
      <c r="I34" s="183">
        <v>723.95</v>
      </c>
      <c r="J34" s="47"/>
      <c r="K34" s="297">
        <f>ROUND(G34*I34,2)</f>
        <v>2063.26</v>
      </c>
      <c r="L34" s="89"/>
      <c r="M34" s="52">
        <f>K34</f>
        <v>2063.26</v>
      </c>
      <c r="O34" s="102"/>
      <c r="P34" s="102"/>
    </row>
    <row r="35" spans="1:16" s="101" customFormat="1" ht="11.25" customHeight="1">
      <c r="A35" s="76" t="s">
        <v>855</v>
      </c>
      <c r="B35" s="79" t="s">
        <v>988</v>
      </c>
      <c r="C35" s="39"/>
      <c r="D35" s="39"/>
      <c r="E35" s="98"/>
      <c r="F35" s="40"/>
      <c r="G35" s="36"/>
      <c r="H35" s="47"/>
      <c r="I35" s="183"/>
      <c r="J35" s="88"/>
      <c r="K35" s="45"/>
      <c r="L35" s="89"/>
      <c r="M35" s="52"/>
      <c r="O35" s="102"/>
      <c r="P35" s="102"/>
    </row>
    <row r="36" spans="1:16" s="101" customFormat="1" ht="11.25" customHeight="1">
      <c r="A36" s="109" t="s">
        <v>856</v>
      </c>
      <c r="B36" s="38" t="s">
        <v>989</v>
      </c>
      <c r="C36" s="39"/>
      <c r="D36" s="39"/>
      <c r="E36" s="98"/>
      <c r="F36" s="40"/>
      <c r="G36" s="36"/>
      <c r="H36" s="47"/>
      <c r="I36" s="183"/>
      <c r="J36" s="88"/>
      <c r="K36" s="45"/>
      <c r="L36" s="89"/>
      <c r="M36" s="52"/>
      <c r="O36" s="102"/>
      <c r="P36" s="102"/>
    </row>
    <row r="37" spans="1:16" s="101" customFormat="1" ht="11.25" customHeight="1">
      <c r="A37" s="109"/>
      <c r="B37" s="38" t="s">
        <v>990</v>
      </c>
      <c r="C37" s="39"/>
      <c r="D37" s="39"/>
      <c r="E37" s="98"/>
      <c r="F37" s="40" t="s">
        <v>961</v>
      </c>
      <c r="G37" s="36">
        <v>53.82</v>
      </c>
      <c r="H37" s="47"/>
      <c r="I37" s="183">
        <v>18.99</v>
      </c>
      <c r="J37" s="88"/>
      <c r="K37" s="297">
        <f>ROUND(G37*I37,2)</f>
        <v>1022.04</v>
      </c>
      <c r="L37" s="89"/>
      <c r="M37" s="52">
        <f>K37</f>
        <v>1022.04</v>
      </c>
      <c r="O37" s="102"/>
      <c r="P37" s="102"/>
    </row>
    <row r="38" spans="1:16" s="101" customFormat="1" ht="11.25" customHeight="1">
      <c r="A38" s="120" t="s">
        <v>857</v>
      </c>
      <c r="B38" s="79" t="s">
        <v>972</v>
      </c>
      <c r="C38" s="39"/>
      <c r="D38" s="39"/>
      <c r="E38" s="98"/>
      <c r="F38" s="40"/>
      <c r="G38" s="36"/>
      <c r="H38" s="47"/>
      <c r="I38" s="183"/>
      <c r="J38" s="88"/>
      <c r="K38" s="45"/>
      <c r="L38" s="89"/>
      <c r="M38" s="52"/>
      <c r="O38" s="102"/>
      <c r="P38" s="102"/>
    </row>
    <row r="39" spans="1:16" s="101" customFormat="1" ht="11.25" customHeight="1">
      <c r="A39" s="109" t="s">
        <v>858</v>
      </c>
      <c r="B39" s="38" t="s">
        <v>973</v>
      </c>
      <c r="C39" s="39"/>
      <c r="D39" s="39"/>
      <c r="E39" s="98"/>
      <c r="F39" s="40"/>
      <c r="G39" s="41"/>
      <c r="H39" s="48"/>
      <c r="I39" s="183"/>
      <c r="J39" s="94"/>
      <c r="K39" s="45"/>
      <c r="L39" s="95"/>
      <c r="M39" s="53"/>
      <c r="O39" s="102"/>
      <c r="P39" s="102"/>
    </row>
    <row r="40" spans="1:16" s="101" customFormat="1" ht="11.25" customHeight="1">
      <c r="A40" s="109"/>
      <c r="B40" s="38" t="s">
        <v>974</v>
      </c>
      <c r="C40" s="39"/>
      <c r="D40" s="39"/>
      <c r="E40" s="98"/>
      <c r="F40" s="40" t="s">
        <v>961</v>
      </c>
      <c r="G40" s="41">
        <v>50.4</v>
      </c>
      <c r="H40" s="48"/>
      <c r="I40" s="183">
        <v>2.39</v>
      </c>
      <c r="J40" s="94"/>
      <c r="K40" s="297">
        <f>ROUND(G40*I40,2)</f>
        <v>120.46</v>
      </c>
      <c r="L40" s="95"/>
      <c r="M40" s="53"/>
      <c r="O40" s="102"/>
      <c r="P40" s="102"/>
    </row>
    <row r="41" spans="1:16" s="101" customFormat="1" ht="11.25" customHeight="1">
      <c r="A41" s="109" t="s">
        <v>922</v>
      </c>
      <c r="B41" s="38" t="s">
        <v>1096</v>
      </c>
      <c r="C41" s="39"/>
      <c r="D41" s="39"/>
      <c r="E41" s="98"/>
      <c r="F41" s="40" t="s">
        <v>961</v>
      </c>
      <c r="G41" s="41">
        <v>68.4</v>
      </c>
      <c r="H41" s="48"/>
      <c r="I41" s="183">
        <v>5.38</v>
      </c>
      <c r="J41" s="94"/>
      <c r="K41" s="297">
        <f>ROUND(G41*I41,2)</f>
        <v>367.99</v>
      </c>
      <c r="L41" s="95"/>
      <c r="M41" s="53"/>
      <c r="O41" s="102"/>
      <c r="P41" s="102"/>
    </row>
    <row r="42" spans="1:16" s="101" customFormat="1" ht="11.25" customHeight="1">
      <c r="A42" s="109" t="s">
        <v>923</v>
      </c>
      <c r="B42" s="38" t="s">
        <v>976</v>
      </c>
      <c r="C42" s="39"/>
      <c r="D42" s="39"/>
      <c r="E42" s="98"/>
      <c r="F42" s="40" t="s">
        <v>961</v>
      </c>
      <c r="G42" s="41">
        <v>50.4</v>
      </c>
      <c r="H42" s="48"/>
      <c r="I42" s="183">
        <v>16.43</v>
      </c>
      <c r="J42" s="94"/>
      <c r="K42" s="297">
        <f>ROUND(G42*I42,2)</f>
        <v>828.07</v>
      </c>
      <c r="L42" s="95"/>
      <c r="M42" s="53">
        <f>SUM(K40:K42)</f>
        <v>1316.52</v>
      </c>
      <c r="O42" s="102"/>
      <c r="P42" s="102"/>
    </row>
    <row r="43" spans="1:16" s="101" customFormat="1" ht="11.25" customHeight="1">
      <c r="A43" s="120" t="s">
        <v>924</v>
      </c>
      <c r="B43" s="169" t="s">
        <v>964</v>
      </c>
      <c r="C43" s="137"/>
      <c r="D43" s="137"/>
      <c r="E43" s="138"/>
      <c r="F43" s="139"/>
      <c r="G43" s="41"/>
      <c r="H43" s="48"/>
      <c r="I43" s="185"/>
      <c r="J43" s="94"/>
      <c r="K43" s="45"/>
      <c r="L43" s="95"/>
      <c r="M43" s="53"/>
      <c r="O43" s="102"/>
      <c r="P43" s="102"/>
    </row>
    <row r="44" spans="1:16" s="101" customFormat="1" ht="11.25" customHeight="1" thickBot="1">
      <c r="A44" s="109" t="s">
        <v>925</v>
      </c>
      <c r="B44" s="160" t="s">
        <v>981</v>
      </c>
      <c r="C44" s="137"/>
      <c r="D44" s="137"/>
      <c r="E44" s="138"/>
      <c r="F44" s="139" t="s">
        <v>961</v>
      </c>
      <c r="G44" s="41">
        <v>438.25</v>
      </c>
      <c r="H44" s="48"/>
      <c r="I44" s="183">
        <v>9.34</v>
      </c>
      <c r="J44" s="94"/>
      <c r="K44" s="297">
        <f>ROUND(G44*I44,2)</f>
        <v>4093.26</v>
      </c>
      <c r="L44" s="95"/>
      <c r="M44" s="53">
        <f>K44</f>
        <v>4093.26</v>
      </c>
      <c r="O44" s="102"/>
      <c r="P44" s="102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341681.2799999996</v>
      </c>
      <c r="L45" s="97"/>
      <c r="M45" s="345">
        <f>SUM(M5:M44)</f>
        <v>341681.2799999998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164"/>
      <c r="C48" s="164"/>
      <c r="D48" s="164"/>
      <c r="E48" s="164"/>
      <c r="F48" s="166"/>
    </row>
    <row r="49" spans="2:6" ht="15" customHeight="1">
      <c r="B49" s="179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7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spans="2:6" ht="15" customHeight="1">
      <c r="B54" s="164"/>
      <c r="C54" s="164"/>
      <c r="D54" s="164"/>
      <c r="E54" s="164"/>
      <c r="F54" s="166"/>
    </row>
    <row r="55" spans="2:6" ht="15" customHeight="1">
      <c r="B55" s="174"/>
      <c r="C55" s="164"/>
      <c r="D55" s="164"/>
      <c r="E55" s="164"/>
      <c r="F55" s="166"/>
    </row>
    <row r="56" spans="2:6" ht="15" customHeight="1">
      <c r="B56" s="164"/>
      <c r="C56" s="164"/>
      <c r="D56" s="164"/>
      <c r="E56" s="164"/>
      <c r="F56" s="166"/>
    </row>
    <row r="57" spans="2:6" ht="15" customHeight="1">
      <c r="B57" s="164"/>
      <c r="C57" s="164"/>
      <c r="D57" s="164"/>
      <c r="E57" s="164"/>
      <c r="F57" s="166"/>
    </row>
    <row r="58" spans="2:6" ht="15" customHeight="1">
      <c r="B58" s="164"/>
      <c r="C58" s="164"/>
      <c r="D58" s="164"/>
      <c r="E58" s="164"/>
      <c r="F58" s="16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K43" sqref="K4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Plan2!K48</f>
        <v>37864.52999999999</v>
      </c>
      <c r="L5" s="66"/>
      <c r="M5" s="339">
        <f>Plan2!M48</f>
        <v>37864.530000000006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78" t="s">
        <v>70</v>
      </c>
      <c r="B9" s="77" t="s">
        <v>983</v>
      </c>
      <c r="C9" s="39"/>
      <c r="D9" s="39"/>
      <c r="E9" s="68"/>
      <c r="F9" s="40"/>
      <c r="G9" s="99"/>
      <c r="H9" s="113"/>
      <c r="I9" s="113"/>
      <c r="J9" s="105"/>
      <c r="K9" s="106"/>
      <c r="L9" s="113"/>
      <c r="M9" s="343"/>
    </row>
    <row r="10" spans="1:13" ht="11.25" customHeight="1">
      <c r="A10" s="37" t="s">
        <v>71</v>
      </c>
      <c r="B10" s="100" t="s">
        <v>984</v>
      </c>
      <c r="C10" s="39"/>
      <c r="D10" s="67"/>
      <c r="E10" s="68"/>
      <c r="F10" s="40"/>
      <c r="G10" s="41"/>
      <c r="H10" s="113"/>
      <c r="I10" s="113"/>
      <c r="J10" s="105"/>
      <c r="K10" s="106"/>
      <c r="L10" s="113"/>
      <c r="M10" s="343"/>
    </row>
    <row r="11" spans="1:13" ht="11.25" customHeight="1">
      <c r="A11" s="37"/>
      <c r="B11" s="100" t="s">
        <v>1117</v>
      </c>
      <c r="C11" s="39"/>
      <c r="D11" s="67"/>
      <c r="E11" s="68"/>
      <c r="F11" s="40" t="s">
        <v>961</v>
      </c>
      <c r="G11" s="41">
        <v>4.4</v>
      </c>
      <c r="H11" s="113"/>
      <c r="I11" s="183">
        <v>265.35</v>
      </c>
      <c r="J11" s="105"/>
      <c r="K11" s="297">
        <f>ROUND(G11*I11,2)</f>
        <v>1167.54</v>
      </c>
      <c r="L11" s="113"/>
      <c r="M11" s="344">
        <f>K11</f>
        <v>1167.54</v>
      </c>
    </row>
    <row r="12" spans="1:13" ht="11.25" customHeight="1">
      <c r="A12" s="78" t="s">
        <v>78</v>
      </c>
      <c r="B12" s="77" t="s">
        <v>985</v>
      </c>
      <c r="C12" s="39"/>
      <c r="D12" s="67"/>
      <c r="E12" s="68"/>
      <c r="F12" s="40"/>
      <c r="G12" s="41"/>
      <c r="H12" s="113"/>
      <c r="I12" s="183"/>
      <c r="J12" s="105"/>
      <c r="K12" s="297"/>
      <c r="L12" s="113"/>
      <c r="M12" s="343"/>
    </row>
    <row r="13" spans="1:13" ht="11.25" customHeight="1">
      <c r="A13" s="37" t="s">
        <v>79</v>
      </c>
      <c r="B13" s="27" t="s">
        <v>986</v>
      </c>
      <c r="C13" s="39"/>
      <c r="D13" s="67"/>
      <c r="E13" s="68"/>
      <c r="F13" s="40" t="s">
        <v>961</v>
      </c>
      <c r="G13" s="41">
        <v>3.08</v>
      </c>
      <c r="H13" s="113"/>
      <c r="I13" s="183">
        <v>59.8</v>
      </c>
      <c r="J13" s="105"/>
      <c r="K13" s="297">
        <f aca="true" t="shared" si="0" ref="K13:K45">ROUND(G13*I13,2)</f>
        <v>184.18</v>
      </c>
      <c r="L13" s="113"/>
      <c r="M13" s="344">
        <f>K13</f>
        <v>184.18</v>
      </c>
    </row>
    <row r="14" spans="1:13" ht="11.25" customHeight="1">
      <c r="A14" s="78" t="s">
        <v>907</v>
      </c>
      <c r="B14" s="116" t="s">
        <v>964</v>
      </c>
      <c r="C14" s="28"/>
      <c r="D14" s="67"/>
      <c r="E14" s="29"/>
      <c r="F14" s="40"/>
      <c r="G14" s="41"/>
      <c r="H14" s="113"/>
      <c r="I14" s="183"/>
      <c r="J14" s="105"/>
      <c r="K14" s="297"/>
      <c r="L14" s="113"/>
      <c r="M14" s="343"/>
    </row>
    <row r="15" spans="1:13" ht="11.25" customHeight="1">
      <c r="A15" s="37" t="s">
        <v>908</v>
      </c>
      <c r="B15" s="100" t="s">
        <v>979</v>
      </c>
      <c r="C15" s="28"/>
      <c r="D15" s="28"/>
      <c r="E15" s="29"/>
      <c r="F15" s="40"/>
      <c r="G15" s="41"/>
      <c r="H15" s="113"/>
      <c r="I15" s="183"/>
      <c r="J15" s="105"/>
      <c r="K15" s="297"/>
      <c r="L15" s="113"/>
      <c r="M15" s="343"/>
    </row>
    <row r="16" spans="1:13" ht="11.25" customHeight="1">
      <c r="A16" s="37"/>
      <c r="B16" s="100" t="s">
        <v>980</v>
      </c>
      <c r="C16" s="28"/>
      <c r="D16" s="28"/>
      <c r="E16" s="29"/>
      <c r="F16" s="40" t="s">
        <v>961</v>
      </c>
      <c r="G16" s="41">
        <v>48.16</v>
      </c>
      <c r="H16" s="113"/>
      <c r="I16" s="183">
        <v>5.62</v>
      </c>
      <c r="J16" s="105"/>
      <c r="K16" s="297">
        <f t="shared" si="0"/>
        <v>270.66</v>
      </c>
      <c r="L16" s="113"/>
      <c r="M16" s="343"/>
    </row>
    <row r="17" spans="1:13" ht="11.25" customHeight="1">
      <c r="A17" s="35" t="s">
        <v>909</v>
      </c>
      <c r="B17" s="100" t="s">
        <v>981</v>
      </c>
      <c r="C17" s="28"/>
      <c r="D17" s="28"/>
      <c r="E17" s="29"/>
      <c r="F17" s="30" t="s">
        <v>961</v>
      </c>
      <c r="G17" s="36">
        <v>48.16</v>
      </c>
      <c r="H17" s="113"/>
      <c r="I17" s="183">
        <v>9.34</v>
      </c>
      <c r="J17" s="105"/>
      <c r="K17" s="297">
        <f t="shared" si="0"/>
        <v>449.81</v>
      </c>
      <c r="L17" s="113"/>
      <c r="M17" s="343"/>
    </row>
    <row r="18" spans="1:13" ht="11.25" customHeight="1">
      <c r="A18" s="181" t="s">
        <v>910</v>
      </c>
      <c r="B18" s="182" t="s">
        <v>1102</v>
      </c>
      <c r="C18" s="14"/>
      <c r="D18" s="14"/>
      <c r="E18" s="122"/>
      <c r="F18" s="13" t="s">
        <v>961</v>
      </c>
      <c r="G18" s="162">
        <v>9.24</v>
      </c>
      <c r="H18" s="14"/>
      <c r="I18" s="185">
        <v>8.65</v>
      </c>
      <c r="J18" s="13"/>
      <c r="K18" s="297">
        <f t="shared" si="0"/>
        <v>79.93</v>
      </c>
      <c r="L18" s="14"/>
      <c r="M18" s="342">
        <f>SUM(K16:K18)</f>
        <v>800.4000000000001</v>
      </c>
    </row>
    <row r="19" spans="1:13" ht="11.25" customHeight="1">
      <c r="A19" s="132" t="s">
        <v>80</v>
      </c>
      <c r="B19" s="133" t="s">
        <v>1038</v>
      </c>
      <c r="C19" s="14"/>
      <c r="D19" s="14"/>
      <c r="E19" s="122"/>
      <c r="F19" s="13"/>
      <c r="G19" s="123"/>
      <c r="H19" s="14"/>
      <c r="I19" s="185"/>
      <c r="J19" s="13"/>
      <c r="K19" s="297"/>
      <c r="L19" s="14"/>
      <c r="M19" s="341"/>
    </row>
    <row r="20" spans="1:13" ht="11.25" customHeight="1">
      <c r="A20" s="120" t="s">
        <v>81</v>
      </c>
      <c r="B20" s="77" t="s">
        <v>967</v>
      </c>
      <c r="C20" s="28"/>
      <c r="D20" s="28"/>
      <c r="E20" s="29"/>
      <c r="F20" s="30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 t="s">
        <v>82</v>
      </c>
      <c r="B21" s="38" t="s">
        <v>1024</v>
      </c>
      <c r="C21" s="39"/>
      <c r="D21" s="39"/>
      <c r="E21" s="98"/>
      <c r="F21" s="30" t="s">
        <v>961</v>
      </c>
      <c r="G21" s="118">
        <v>42.6</v>
      </c>
      <c r="H21" s="113"/>
      <c r="I21" s="185">
        <v>6.21</v>
      </c>
      <c r="J21" s="105"/>
      <c r="K21" s="297">
        <f t="shared" si="0"/>
        <v>264.55</v>
      </c>
      <c r="L21" s="113"/>
      <c r="M21" s="343"/>
    </row>
    <row r="22" spans="1:13" ht="11.25" customHeight="1">
      <c r="A22" s="109" t="s">
        <v>83</v>
      </c>
      <c r="B22" s="27" t="s">
        <v>971</v>
      </c>
      <c r="C22" s="28"/>
      <c r="D22" s="28"/>
      <c r="E22" s="29"/>
      <c r="F22" s="40" t="s">
        <v>961</v>
      </c>
      <c r="G22" s="118">
        <v>40.6</v>
      </c>
      <c r="H22" s="113"/>
      <c r="I22" s="183">
        <v>2.39</v>
      </c>
      <c r="J22" s="105"/>
      <c r="K22" s="297">
        <f t="shared" si="0"/>
        <v>97.03</v>
      </c>
      <c r="L22" s="113"/>
      <c r="M22" s="343"/>
    </row>
    <row r="23" spans="1:13" ht="11.25" customHeight="1">
      <c r="A23" s="109" t="s">
        <v>84</v>
      </c>
      <c r="B23" s="27" t="s">
        <v>987</v>
      </c>
      <c r="C23" s="28"/>
      <c r="D23" s="28"/>
      <c r="E23" s="29"/>
      <c r="F23" s="40" t="s">
        <v>961</v>
      </c>
      <c r="G23" s="36">
        <v>10.48</v>
      </c>
      <c r="H23" s="47"/>
      <c r="I23" s="183">
        <v>7.47</v>
      </c>
      <c r="J23" s="47"/>
      <c r="K23" s="297">
        <f t="shared" si="0"/>
        <v>78.29</v>
      </c>
      <c r="L23" s="46"/>
      <c r="M23" s="52">
        <f>SUM(K21:K23)</f>
        <v>439.87000000000006</v>
      </c>
    </row>
    <row r="24" spans="1:13" ht="11.25" customHeight="1">
      <c r="A24" s="120" t="s">
        <v>85</v>
      </c>
      <c r="B24" s="79" t="s">
        <v>999</v>
      </c>
      <c r="C24" s="28"/>
      <c r="D24" s="28"/>
      <c r="E24" s="29"/>
      <c r="F24" s="40"/>
      <c r="G24" s="36"/>
      <c r="H24" s="47"/>
      <c r="I24" s="45"/>
      <c r="J24" s="47"/>
      <c r="K24" s="297"/>
      <c r="L24" s="46"/>
      <c r="M24" s="52"/>
    </row>
    <row r="25" spans="1:13" ht="11.25" customHeight="1">
      <c r="A25" s="109" t="s">
        <v>86</v>
      </c>
      <c r="B25" s="38" t="s">
        <v>1029</v>
      </c>
      <c r="C25" s="28"/>
      <c r="D25" s="28"/>
      <c r="E25" s="29"/>
      <c r="F25" s="40"/>
      <c r="G25" s="36"/>
      <c r="H25" s="47"/>
      <c r="I25" s="45"/>
      <c r="J25" s="47"/>
      <c r="K25" s="297"/>
      <c r="L25" s="46"/>
      <c r="M25" s="52"/>
    </row>
    <row r="26" spans="1:13" ht="11.25" customHeight="1">
      <c r="A26" s="109"/>
      <c r="B26" s="38" t="s">
        <v>1028</v>
      </c>
      <c r="C26" s="28"/>
      <c r="D26" s="28"/>
      <c r="E26" s="29"/>
      <c r="F26" s="40" t="s">
        <v>962</v>
      </c>
      <c r="G26" s="36">
        <v>4</v>
      </c>
      <c r="H26" s="47"/>
      <c r="I26" s="45">
        <v>112.64</v>
      </c>
      <c r="J26" s="47"/>
      <c r="K26" s="297">
        <f t="shared" si="0"/>
        <v>450.56</v>
      </c>
      <c r="L26" s="46"/>
      <c r="M26" s="52"/>
    </row>
    <row r="27" spans="1:13" ht="11.25" customHeight="1">
      <c r="A27" s="109" t="s">
        <v>87</v>
      </c>
      <c r="B27" s="38" t="s">
        <v>1031</v>
      </c>
      <c r="C27" s="28"/>
      <c r="D27" s="28"/>
      <c r="E27" s="29"/>
      <c r="F27" s="40" t="s">
        <v>962</v>
      </c>
      <c r="G27" s="36">
        <v>1</v>
      </c>
      <c r="H27" s="47"/>
      <c r="I27" s="45">
        <v>45.36</v>
      </c>
      <c r="J27" s="47"/>
      <c r="K27" s="297">
        <f t="shared" si="0"/>
        <v>45.36</v>
      </c>
      <c r="L27" s="46"/>
      <c r="M27" s="52"/>
    </row>
    <row r="28" spans="1:13" ht="11.25" customHeight="1">
      <c r="A28" s="109" t="s">
        <v>88</v>
      </c>
      <c r="B28" s="38" t="s">
        <v>1032</v>
      </c>
      <c r="C28" s="28"/>
      <c r="D28" s="28"/>
      <c r="E28" s="29"/>
      <c r="F28" s="40" t="s">
        <v>962</v>
      </c>
      <c r="G28" s="36">
        <v>4</v>
      </c>
      <c r="H28" s="47"/>
      <c r="I28" s="45">
        <v>49.85</v>
      </c>
      <c r="J28" s="47"/>
      <c r="K28" s="297">
        <f t="shared" si="0"/>
        <v>199.4</v>
      </c>
      <c r="L28" s="46"/>
      <c r="M28" s="52"/>
    </row>
    <row r="29" spans="1:13" ht="11.25" customHeight="1">
      <c r="A29" s="109" t="s">
        <v>89</v>
      </c>
      <c r="B29" s="38" t="s">
        <v>1036</v>
      </c>
      <c r="C29" s="28"/>
      <c r="D29" s="28"/>
      <c r="E29" s="29"/>
      <c r="F29" s="40"/>
      <c r="G29" s="36"/>
      <c r="H29" s="47"/>
      <c r="I29" s="45"/>
      <c r="J29" s="47"/>
      <c r="K29" s="297"/>
      <c r="L29" s="46"/>
      <c r="M29" s="52"/>
    </row>
    <row r="30" spans="1:13" ht="11.25" customHeight="1">
      <c r="A30" s="109"/>
      <c r="B30" s="38" t="s">
        <v>1037</v>
      </c>
      <c r="C30" s="28"/>
      <c r="D30" s="28"/>
      <c r="E30" s="29"/>
      <c r="F30" s="40" t="s">
        <v>962</v>
      </c>
      <c r="G30" s="36">
        <v>2</v>
      </c>
      <c r="H30" s="47"/>
      <c r="I30" s="45">
        <v>130.58</v>
      </c>
      <c r="J30" s="47"/>
      <c r="K30" s="297">
        <f t="shared" si="0"/>
        <v>261.16</v>
      </c>
      <c r="L30" s="46"/>
      <c r="M30" s="52">
        <f>SUM(K26:K30)</f>
        <v>956.48</v>
      </c>
    </row>
    <row r="31" spans="1:13" ht="11.25" customHeight="1">
      <c r="A31" s="120" t="s">
        <v>90</v>
      </c>
      <c r="B31" s="79" t="s">
        <v>1077</v>
      </c>
      <c r="C31" s="28"/>
      <c r="D31" s="28"/>
      <c r="E31" s="29"/>
      <c r="F31" s="40"/>
      <c r="G31" s="36"/>
      <c r="H31" s="47"/>
      <c r="I31" s="45"/>
      <c r="J31" s="47"/>
      <c r="K31" s="297"/>
      <c r="L31" s="46"/>
      <c r="M31" s="52"/>
    </row>
    <row r="32" spans="1:13" ht="11.25" customHeight="1">
      <c r="A32" s="109" t="s">
        <v>91</v>
      </c>
      <c r="B32" s="38" t="s">
        <v>1097</v>
      </c>
      <c r="C32" s="28"/>
      <c r="D32" s="28"/>
      <c r="E32" s="29"/>
      <c r="F32" s="40" t="s">
        <v>962</v>
      </c>
      <c r="G32" s="36">
        <v>1</v>
      </c>
      <c r="H32" s="47"/>
      <c r="I32" s="45">
        <v>43.2</v>
      </c>
      <c r="J32" s="47"/>
      <c r="K32" s="297">
        <f t="shared" si="0"/>
        <v>43.2</v>
      </c>
      <c r="L32" s="46"/>
      <c r="M32" s="52">
        <f>K32</f>
        <v>43.2</v>
      </c>
    </row>
    <row r="33" spans="1:13" ht="11.25" customHeight="1">
      <c r="A33" s="76" t="s">
        <v>92</v>
      </c>
      <c r="B33" s="79" t="s">
        <v>988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1.25" customHeight="1">
      <c r="A34" s="35" t="s">
        <v>93</v>
      </c>
      <c r="B34" s="38" t="s">
        <v>989</v>
      </c>
      <c r="C34" s="28"/>
      <c r="D34" s="28"/>
      <c r="E34" s="29"/>
      <c r="F34" s="40"/>
      <c r="G34" s="36"/>
      <c r="H34" s="47"/>
      <c r="I34" s="45"/>
      <c r="J34" s="47"/>
      <c r="K34" s="297"/>
      <c r="L34" s="46"/>
      <c r="M34" s="52"/>
    </row>
    <row r="35" spans="1:13" ht="11.25" customHeight="1">
      <c r="A35" s="35"/>
      <c r="B35" s="38" t="s">
        <v>990</v>
      </c>
      <c r="C35" s="28"/>
      <c r="D35" s="28"/>
      <c r="E35" s="29"/>
      <c r="F35" s="40" t="s">
        <v>961</v>
      </c>
      <c r="G35" s="36">
        <v>22.36</v>
      </c>
      <c r="H35" s="47"/>
      <c r="I35" s="45">
        <v>18.99</v>
      </c>
      <c r="J35" s="47"/>
      <c r="K35" s="297">
        <f t="shared" si="0"/>
        <v>424.62</v>
      </c>
      <c r="L35" s="46"/>
      <c r="M35" s="52">
        <f>K35</f>
        <v>424.62</v>
      </c>
    </row>
    <row r="36" spans="1:13" ht="11.25" customHeight="1">
      <c r="A36" s="76" t="s">
        <v>94</v>
      </c>
      <c r="B36" s="79" t="s">
        <v>972</v>
      </c>
      <c r="C36" s="28"/>
      <c r="D36" s="28"/>
      <c r="E36" s="29"/>
      <c r="F36" s="30"/>
      <c r="G36" s="36"/>
      <c r="H36" s="47"/>
      <c r="I36" s="45"/>
      <c r="J36" s="47"/>
      <c r="K36" s="297"/>
      <c r="L36" s="46"/>
      <c r="M36" s="52"/>
    </row>
    <row r="37" spans="1:16" s="101" customFormat="1" ht="11.25" customHeight="1">
      <c r="A37" s="35" t="s">
        <v>95</v>
      </c>
      <c r="B37" s="38" t="s">
        <v>973</v>
      </c>
      <c r="C37" s="39"/>
      <c r="D37" s="39"/>
      <c r="E37" s="98"/>
      <c r="F37" s="40"/>
      <c r="G37" s="36"/>
      <c r="H37" s="47"/>
      <c r="I37" s="45"/>
      <c r="J37" s="88"/>
      <c r="K37" s="297"/>
      <c r="L37" s="89"/>
      <c r="M37" s="90"/>
      <c r="O37" s="102"/>
      <c r="P37" s="102"/>
    </row>
    <row r="38" spans="1:16" s="101" customFormat="1" ht="11.25" customHeight="1">
      <c r="A38" s="35"/>
      <c r="B38" s="38" t="s">
        <v>974</v>
      </c>
      <c r="C38" s="39"/>
      <c r="D38" s="39"/>
      <c r="E38" s="98"/>
      <c r="F38" s="40" t="s">
        <v>961</v>
      </c>
      <c r="G38" s="36">
        <v>40.6</v>
      </c>
      <c r="H38" s="47"/>
      <c r="I38" s="45">
        <v>2.39</v>
      </c>
      <c r="J38" s="88"/>
      <c r="K38" s="297">
        <f t="shared" si="0"/>
        <v>97.03</v>
      </c>
      <c r="L38" s="89"/>
      <c r="M38" s="90"/>
      <c r="O38" s="102"/>
      <c r="P38" s="102"/>
    </row>
    <row r="39" spans="1:16" s="101" customFormat="1" ht="11.25" customHeight="1">
      <c r="A39" s="37" t="s">
        <v>96</v>
      </c>
      <c r="B39" s="38" t="s">
        <v>976</v>
      </c>
      <c r="C39" s="39"/>
      <c r="D39" s="39"/>
      <c r="E39" s="98"/>
      <c r="F39" s="40" t="s">
        <v>961</v>
      </c>
      <c r="G39" s="41">
        <v>40.6</v>
      </c>
      <c r="H39" s="48"/>
      <c r="I39" s="103">
        <v>16.43</v>
      </c>
      <c r="J39" s="94"/>
      <c r="K39" s="297">
        <f t="shared" si="0"/>
        <v>667.06</v>
      </c>
      <c r="L39" s="95"/>
      <c r="M39" s="96"/>
      <c r="O39" s="102"/>
      <c r="P39" s="102"/>
    </row>
    <row r="40" spans="1:16" s="101" customFormat="1" ht="11.25" customHeight="1">
      <c r="A40" s="37" t="s">
        <v>97</v>
      </c>
      <c r="B40" s="38" t="s">
        <v>977</v>
      </c>
      <c r="C40" s="39"/>
      <c r="D40" s="39"/>
      <c r="E40" s="98"/>
      <c r="F40" s="40"/>
      <c r="G40" s="41"/>
      <c r="H40" s="48"/>
      <c r="I40" s="93"/>
      <c r="J40" s="94"/>
      <c r="K40" s="297"/>
      <c r="L40" s="95"/>
      <c r="M40" s="96"/>
      <c r="O40" s="102"/>
      <c r="P40" s="102"/>
    </row>
    <row r="41" spans="1:16" s="101" customFormat="1" ht="11.25" customHeight="1">
      <c r="A41" s="37"/>
      <c r="B41" s="38" t="s">
        <v>978</v>
      </c>
      <c r="C41" s="39"/>
      <c r="D41" s="39"/>
      <c r="E41" s="98"/>
      <c r="F41" s="40" t="s">
        <v>961</v>
      </c>
      <c r="G41" s="41">
        <v>34.1</v>
      </c>
      <c r="H41" s="48"/>
      <c r="I41" s="103">
        <v>28.36</v>
      </c>
      <c r="J41" s="94"/>
      <c r="K41" s="297">
        <f t="shared" si="0"/>
        <v>967.08</v>
      </c>
      <c r="L41" s="95"/>
      <c r="M41" s="53"/>
      <c r="O41" s="102"/>
      <c r="P41" s="102"/>
    </row>
    <row r="42" spans="1:16" s="101" customFormat="1" ht="11.25" customHeight="1">
      <c r="A42" s="37" t="s">
        <v>98</v>
      </c>
      <c r="B42" s="84" t="s">
        <v>996</v>
      </c>
      <c r="C42" s="39"/>
      <c r="D42" s="39"/>
      <c r="E42" s="98"/>
      <c r="F42" s="40" t="s">
        <v>963</v>
      </c>
      <c r="G42" s="41">
        <v>17.4</v>
      </c>
      <c r="H42" s="48"/>
      <c r="I42" s="103">
        <v>18.2</v>
      </c>
      <c r="J42" s="94"/>
      <c r="K42" s="297">
        <f t="shared" si="0"/>
        <v>316.68</v>
      </c>
      <c r="L42" s="95"/>
      <c r="M42" s="53"/>
      <c r="O42" s="102"/>
      <c r="P42" s="102"/>
    </row>
    <row r="43" spans="1:16" s="101" customFormat="1" ht="11.25" customHeight="1">
      <c r="A43" s="37" t="s">
        <v>99</v>
      </c>
      <c r="B43" s="84" t="s">
        <v>1104</v>
      </c>
      <c r="C43" s="39"/>
      <c r="D43" s="67"/>
      <c r="E43" s="68"/>
      <c r="F43" s="40" t="s">
        <v>963</v>
      </c>
      <c r="G43" s="41">
        <v>8</v>
      </c>
      <c r="H43" s="48"/>
      <c r="I43" s="103">
        <v>22.88</v>
      </c>
      <c r="J43" s="94"/>
      <c r="K43" s="297">
        <f t="shared" si="0"/>
        <v>183.04</v>
      </c>
      <c r="L43" s="95"/>
      <c r="M43" s="53">
        <f>SUM(K38:K43)</f>
        <v>2230.8900000000003</v>
      </c>
      <c r="O43" s="102"/>
      <c r="P43" s="102"/>
    </row>
    <row r="44" spans="1:16" s="101" customFormat="1" ht="11.25" customHeight="1">
      <c r="A44" s="78" t="s">
        <v>100</v>
      </c>
      <c r="B44" s="79" t="s">
        <v>975</v>
      </c>
      <c r="C44" s="39"/>
      <c r="D44" s="39"/>
      <c r="E44" s="98"/>
      <c r="F44" s="40"/>
      <c r="G44" s="41"/>
      <c r="H44" s="48"/>
      <c r="I44" s="103"/>
      <c r="J44" s="94"/>
      <c r="K44" s="297"/>
      <c r="L44" s="95"/>
      <c r="M44" s="53"/>
      <c r="O44" s="102"/>
      <c r="P44" s="102"/>
    </row>
    <row r="45" spans="1:16" s="101" customFormat="1" ht="11.25" customHeight="1" thickBot="1">
      <c r="A45" s="37" t="s">
        <v>101</v>
      </c>
      <c r="B45" s="38" t="s">
        <v>1026</v>
      </c>
      <c r="C45" s="39"/>
      <c r="D45" s="39"/>
      <c r="E45" s="98"/>
      <c r="F45" s="40" t="s">
        <v>961</v>
      </c>
      <c r="G45" s="41">
        <v>42.6</v>
      </c>
      <c r="H45" s="48"/>
      <c r="I45" s="103">
        <v>17.04</v>
      </c>
      <c r="J45" s="94"/>
      <c r="K45" s="297">
        <f t="shared" si="0"/>
        <v>725.9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44837.61</v>
      </c>
      <c r="L46" s="97"/>
      <c r="M46" s="345">
        <f>SUM(M5:M45)</f>
        <v>44111.710000000014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zoomScalePageLayoutView="0" workbookViewId="0" topLeftCell="A3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6.574218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Plan29!K45</f>
        <v>341681.2799999996</v>
      </c>
      <c r="L5" s="66"/>
      <c r="M5" s="339">
        <f>Plan29!M45</f>
        <v>341681.2799999998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8">
        <v>29</v>
      </c>
      <c r="B9" s="178" t="s">
        <v>1094</v>
      </c>
      <c r="C9" s="143"/>
      <c r="D9" s="143"/>
      <c r="E9" s="143"/>
      <c r="F9" s="145"/>
      <c r="G9" s="146"/>
      <c r="H9" s="324"/>
      <c r="I9" s="184"/>
      <c r="J9" s="325"/>
      <c r="K9" s="326"/>
      <c r="L9" s="111"/>
      <c r="M9" s="349"/>
    </row>
    <row r="10" spans="1:13" ht="13.5" customHeight="1">
      <c r="A10" s="121" t="s">
        <v>859</v>
      </c>
      <c r="B10" s="77" t="s">
        <v>1088</v>
      </c>
      <c r="C10" s="152"/>
      <c r="D10" s="152"/>
      <c r="E10" s="152"/>
      <c r="F10" s="154"/>
      <c r="G10" s="162"/>
      <c r="H10" s="306"/>
      <c r="I10" s="185"/>
      <c r="J10" s="327"/>
      <c r="K10" s="328"/>
      <c r="L10" s="14"/>
      <c r="M10" s="342"/>
    </row>
    <row r="11" spans="1:13" ht="13.5" customHeight="1">
      <c r="A11" s="158" t="s">
        <v>860</v>
      </c>
      <c r="B11" s="100" t="s">
        <v>1095</v>
      </c>
      <c r="C11" s="152"/>
      <c r="D11" s="152"/>
      <c r="E11" s="152"/>
      <c r="F11" s="154" t="s">
        <v>961</v>
      </c>
      <c r="G11" s="162">
        <v>1108</v>
      </c>
      <c r="H11" s="306"/>
      <c r="I11" s="306">
        <v>1.54</v>
      </c>
      <c r="J11" s="327"/>
      <c r="K11" s="297">
        <f>ROUND(G11*I11,2)</f>
        <v>1706.32</v>
      </c>
      <c r="L11" s="14"/>
      <c r="M11" s="342">
        <f>K11</f>
        <v>1706.32</v>
      </c>
    </row>
    <row r="12" spans="1:13" ht="13.5" customHeight="1">
      <c r="A12" s="121" t="s">
        <v>861</v>
      </c>
      <c r="B12" s="77" t="s">
        <v>972</v>
      </c>
      <c r="C12" s="152"/>
      <c r="D12" s="152"/>
      <c r="E12" s="152"/>
      <c r="F12" s="154"/>
      <c r="G12" s="162"/>
      <c r="H12" s="306"/>
      <c r="I12" s="185"/>
      <c r="J12" s="327"/>
      <c r="K12" s="45"/>
      <c r="L12" s="14"/>
      <c r="M12" s="342"/>
    </row>
    <row r="13" spans="1:13" ht="13.5" customHeight="1">
      <c r="A13" s="158" t="s">
        <v>862</v>
      </c>
      <c r="B13" s="27" t="s">
        <v>973</v>
      </c>
      <c r="C13" s="152"/>
      <c r="D13" s="152"/>
      <c r="E13" s="152"/>
      <c r="F13" s="154"/>
      <c r="G13" s="162"/>
      <c r="H13" s="306"/>
      <c r="I13" s="185"/>
      <c r="J13" s="327"/>
      <c r="K13" s="329"/>
      <c r="L13" s="14"/>
      <c r="M13" s="342"/>
    </row>
    <row r="14" spans="1:13" ht="13.5" customHeight="1">
      <c r="A14" s="121"/>
      <c r="B14" s="38" t="s">
        <v>974</v>
      </c>
      <c r="C14" s="152"/>
      <c r="D14" s="152"/>
      <c r="E14" s="152"/>
      <c r="F14" s="154" t="s">
        <v>961</v>
      </c>
      <c r="G14" s="162">
        <v>1108</v>
      </c>
      <c r="H14" s="306"/>
      <c r="I14" s="185">
        <v>2.39</v>
      </c>
      <c r="J14" s="327"/>
      <c r="K14" s="303">
        <f>ROUND(G14*I14,2)</f>
        <v>2648.12</v>
      </c>
      <c r="L14" s="14"/>
      <c r="M14" s="342"/>
    </row>
    <row r="15" spans="1:13" ht="13.5" customHeight="1">
      <c r="A15" s="158" t="s">
        <v>863</v>
      </c>
      <c r="B15" s="27" t="s">
        <v>976</v>
      </c>
      <c r="C15" s="152"/>
      <c r="D15" s="152"/>
      <c r="E15" s="152"/>
      <c r="F15" s="154" t="s">
        <v>961</v>
      </c>
      <c r="G15" s="162">
        <v>1108</v>
      </c>
      <c r="H15" s="306"/>
      <c r="I15" s="185">
        <v>16.43</v>
      </c>
      <c r="J15" s="327"/>
      <c r="K15" s="303">
        <f>ROUND(G15*I15,2)</f>
        <v>18204.44</v>
      </c>
      <c r="L15" s="14"/>
      <c r="M15" s="342">
        <f>SUM(K14:K15)</f>
        <v>20852.559999999998</v>
      </c>
    </row>
    <row r="16" spans="1:13" ht="13.5" customHeight="1">
      <c r="A16" s="121" t="s">
        <v>864</v>
      </c>
      <c r="B16" s="330" t="s">
        <v>964</v>
      </c>
      <c r="C16" s="14"/>
      <c r="D16" s="14"/>
      <c r="E16" s="14"/>
      <c r="F16" s="13"/>
      <c r="G16" s="135"/>
      <c r="H16" s="306"/>
      <c r="I16" s="185"/>
      <c r="J16" s="327"/>
      <c r="K16" s="45"/>
      <c r="L16" s="14"/>
      <c r="M16" s="342"/>
    </row>
    <row r="17" spans="1:13" ht="13.5" customHeight="1">
      <c r="A17" s="158" t="s">
        <v>865</v>
      </c>
      <c r="B17" s="300" t="s">
        <v>981</v>
      </c>
      <c r="C17" s="14"/>
      <c r="D17" s="14"/>
      <c r="E17" s="14"/>
      <c r="F17" s="13" t="s">
        <v>961</v>
      </c>
      <c r="G17" s="135">
        <v>1108</v>
      </c>
      <c r="H17" s="306"/>
      <c r="I17" s="185">
        <v>9.34</v>
      </c>
      <c r="J17" s="327"/>
      <c r="K17" s="297">
        <f>ROUND(G17*I17,2)</f>
        <v>10348.72</v>
      </c>
      <c r="L17" s="14"/>
      <c r="M17" s="342"/>
    </row>
    <row r="18" spans="1:13" ht="13.5" customHeight="1">
      <c r="A18" s="158" t="s">
        <v>866</v>
      </c>
      <c r="B18" s="300" t="s">
        <v>684</v>
      </c>
      <c r="C18" s="14"/>
      <c r="D18" s="14"/>
      <c r="E18" s="14"/>
      <c r="F18" s="13" t="s">
        <v>961</v>
      </c>
      <c r="G18" s="135">
        <v>24.8</v>
      </c>
      <c r="H18" s="306"/>
      <c r="I18" s="185">
        <v>7.73</v>
      </c>
      <c r="J18" s="327"/>
      <c r="K18" s="297">
        <f>ROUND(G18*I18,2)</f>
        <v>191.7</v>
      </c>
      <c r="L18" s="14"/>
      <c r="M18" s="342">
        <f>SUM(K17:K18)</f>
        <v>10540.42</v>
      </c>
    </row>
    <row r="19" spans="1:13" ht="13.5" customHeight="1">
      <c r="A19" s="121" t="s">
        <v>867</v>
      </c>
      <c r="B19" s="330" t="s">
        <v>975</v>
      </c>
      <c r="C19" s="14"/>
      <c r="D19" s="14"/>
      <c r="E19" s="14"/>
      <c r="F19" s="13"/>
      <c r="G19" s="135"/>
      <c r="H19" s="306"/>
      <c r="I19" s="185"/>
      <c r="J19" s="327"/>
      <c r="K19" s="303"/>
      <c r="L19" s="14"/>
      <c r="M19" s="342"/>
    </row>
    <row r="20" spans="1:13" ht="13.5" customHeight="1">
      <c r="A20" s="109" t="s">
        <v>868</v>
      </c>
      <c r="B20" s="126" t="s">
        <v>30</v>
      </c>
      <c r="C20" s="113"/>
      <c r="D20" s="113"/>
      <c r="E20" s="113"/>
      <c r="F20" s="105" t="s">
        <v>961</v>
      </c>
      <c r="G20" s="118">
        <v>39.76</v>
      </c>
      <c r="H20" s="46"/>
      <c r="I20" s="183">
        <v>40.82</v>
      </c>
      <c r="J20" s="88"/>
      <c r="K20" s="297">
        <f>ROUND(G20*I20,2)</f>
        <v>1623</v>
      </c>
      <c r="L20" s="113"/>
      <c r="M20" s="344"/>
    </row>
    <row r="21" spans="1:13" ht="13.5" customHeight="1">
      <c r="A21" s="109" t="s">
        <v>869</v>
      </c>
      <c r="B21" s="126" t="s">
        <v>28</v>
      </c>
      <c r="C21" s="113"/>
      <c r="D21" s="113"/>
      <c r="E21" s="113"/>
      <c r="F21" s="105"/>
      <c r="G21" s="118"/>
      <c r="H21" s="46"/>
      <c r="I21" s="183"/>
      <c r="J21" s="88"/>
      <c r="K21" s="297"/>
      <c r="L21" s="113"/>
      <c r="M21" s="344"/>
    </row>
    <row r="22" spans="1:13" ht="13.5" customHeight="1">
      <c r="A22" s="109"/>
      <c r="B22" s="126" t="s">
        <v>29</v>
      </c>
      <c r="C22" s="113"/>
      <c r="D22" s="113"/>
      <c r="E22" s="113"/>
      <c r="F22" s="105" t="s">
        <v>961</v>
      </c>
      <c r="G22" s="118">
        <v>83.2</v>
      </c>
      <c r="H22" s="46"/>
      <c r="I22" s="183">
        <v>23.62</v>
      </c>
      <c r="J22" s="88"/>
      <c r="K22" s="297">
        <f>ROUND(G22*I22,2)</f>
        <v>1965.18</v>
      </c>
      <c r="L22" s="113"/>
      <c r="M22" s="344">
        <f>SUM(K20:K22)</f>
        <v>3588.1800000000003</v>
      </c>
    </row>
    <row r="23" spans="1:13" ht="13.5" customHeight="1">
      <c r="A23" s="322">
        <v>30</v>
      </c>
      <c r="B23" s="119" t="s">
        <v>1001</v>
      </c>
      <c r="C23" s="28"/>
      <c r="D23" s="28"/>
      <c r="E23" s="28"/>
      <c r="F23" s="157"/>
      <c r="G23" s="36"/>
      <c r="H23" s="113"/>
      <c r="I23" s="183"/>
      <c r="J23" s="105"/>
      <c r="K23" s="297"/>
      <c r="L23" s="113"/>
      <c r="M23" s="344"/>
    </row>
    <row r="24" spans="1:13" ht="13.5" customHeight="1">
      <c r="A24" s="109" t="s">
        <v>900</v>
      </c>
      <c r="B24" s="28" t="s">
        <v>901</v>
      </c>
      <c r="C24" s="28"/>
      <c r="D24" s="28"/>
      <c r="E24" s="28"/>
      <c r="F24" s="157" t="s">
        <v>961</v>
      </c>
      <c r="G24" s="36">
        <v>821.97</v>
      </c>
      <c r="H24" s="113"/>
      <c r="I24" s="183">
        <v>2.92</v>
      </c>
      <c r="J24" s="105"/>
      <c r="K24" s="297">
        <f>ROUND(G24*I24,2)</f>
        <v>2400.15</v>
      </c>
      <c r="L24" s="113"/>
      <c r="M24" s="344">
        <f>K24</f>
        <v>2400.15</v>
      </c>
    </row>
    <row r="25" spans="1:13" ht="13.5" customHeight="1">
      <c r="A25" s="109"/>
      <c r="B25" s="28"/>
      <c r="C25" s="28"/>
      <c r="D25" s="28"/>
      <c r="E25" s="28"/>
      <c r="F25" s="157"/>
      <c r="G25" s="36"/>
      <c r="H25" s="113"/>
      <c r="I25" s="183"/>
      <c r="J25" s="105"/>
      <c r="K25" s="297"/>
      <c r="L25" s="113"/>
      <c r="M25" s="344"/>
    </row>
    <row r="26" spans="1:13" ht="13.5" customHeight="1">
      <c r="A26" s="109"/>
      <c r="B26" s="28"/>
      <c r="C26" s="28"/>
      <c r="D26" s="28"/>
      <c r="E26" s="28"/>
      <c r="F26" s="157"/>
      <c r="G26" s="36"/>
      <c r="H26" s="113"/>
      <c r="I26" s="183"/>
      <c r="J26" s="105"/>
      <c r="K26" s="106"/>
      <c r="L26" s="113"/>
      <c r="M26" s="344"/>
    </row>
    <row r="27" spans="1:13" ht="13.5" customHeight="1">
      <c r="A27" s="109"/>
      <c r="B27" s="28"/>
      <c r="C27" s="28"/>
      <c r="D27" s="28"/>
      <c r="E27" s="28"/>
      <c r="F27" s="157"/>
      <c r="G27" s="36"/>
      <c r="H27" s="113"/>
      <c r="I27" s="183"/>
      <c r="J27" s="105"/>
      <c r="K27" s="297"/>
      <c r="L27" s="113"/>
      <c r="M27" s="344"/>
    </row>
    <row r="28" spans="1:13" ht="13.5" customHeight="1">
      <c r="A28" s="35"/>
      <c r="B28" s="108"/>
      <c r="C28" s="28"/>
      <c r="D28" s="28"/>
      <c r="E28" s="29"/>
      <c r="F28" s="30"/>
      <c r="G28" s="36"/>
      <c r="H28" s="47"/>
      <c r="I28" s="183"/>
      <c r="J28" s="47"/>
      <c r="K28" s="45"/>
      <c r="L28" s="46"/>
      <c r="M28" s="52"/>
    </row>
    <row r="29" spans="1:13" ht="13.5" customHeight="1">
      <c r="A29" s="76"/>
      <c r="B29" s="79"/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6" s="101" customFormat="1" ht="13.5" customHeight="1">
      <c r="A30" s="35"/>
      <c r="B30" s="38"/>
      <c r="C30" s="39"/>
      <c r="D30" s="39"/>
      <c r="E30" s="98"/>
      <c r="F30" s="40"/>
      <c r="G30" s="36"/>
      <c r="H30" s="47"/>
      <c r="I30" s="183"/>
      <c r="J30" s="88"/>
      <c r="K30" s="297"/>
      <c r="L30" s="89"/>
      <c r="M30" s="52"/>
      <c r="O30" s="102"/>
      <c r="P30" s="102"/>
    </row>
    <row r="31" spans="1:16" s="101" customFormat="1" ht="13.5" customHeight="1">
      <c r="A31" s="76"/>
      <c r="B31" s="79"/>
      <c r="C31" s="39"/>
      <c r="D31" s="39"/>
      <c r="E31" s="98"/>
      <c r="F31" s="40"/>
      <c r="G31" s="36"/>
      <c r="H31" s="47"/>
      <c r="I31" s="183"/>
      <c r="J31" s="88"/>
      <c r="K31" s="45"/>
      <c r="L31" s="89"/>
      <c r="M31" s="52"/>
      <c r="O31" s="102"/>
      <c r="P31" s="102"/>
    </row>
    <row r="32" spans="1:16" s="101" customFormat="1" ht="13.5" customHeight="1">
      <c r="A32" s="109"/>
      <c r="B32" s="38"/>
      <c r="C32" s="39"/>
      <c r="D32" s="39"/>
      <c r="E32" s="98"/>
      <c r="F32" s="40"/>
      <c r="G32" s="36"/>
      <c r="H32" s="47"/>
      <c r="I32" s="183"/>
      <c r="J32" s="88"/>
      <c r="K32" s="45"/>
      <c r="L32" s="89"/>
      <c r="M32" s="52"/>
      <c r="O32" s="102"/>
      <c r="P32" s="102"/>
    </row>
    <row r="33" spans="1:16" s="101" customFormat="1" ht="13.5" customHeight="1">
      <c r="A33" s="109"/>
      <c r="B33" s="38"/>
      <c r="C33" s="39"/>
      <c r="D33" s="39"/>
      <c r="E33" s="98"/>
      <c r="F33" s="40"/>
      <c r="G33" s="36"/>
      <c r="H33" s="47"/>
      <c r="I33" s="183"/>
      <c r="J33" s="88"/>
      <c r="K33" s="297"/>
      <c r="L33" s="89"/>
      <c r="M33" s="52"/>
      <c r="O33" s="102"/>
      <c r="P33" s="102"/>
    </row>
    <row r="34" spans="1:16" s="101" customFormat="1" ht="13.5" customHeight="1">
      <c r="A34" s="120"/>
      <c r="B34" s="79"/>
      <c r="C34" s="39"/>
      <c r="D34" s="39"/>
      <c r="E34" s="98"/>
      <c r="F34" s="40"/>
      <c r="G34" s="36"/>
      <c r="H34" s="47"/>
      <c r="I34" s="183"/>
      <c r="J34" s="88"/>
      <c r="K34" s="45"/>
      <c r="L34" s="89"/>
      <c r="M34" s="52"/>
      <c r="O34" s="102"/>
      <c r="P34" s="102"/>
    </row>
    <row r="35" spans="1:16" s="101" customFormat="1" ht="13.5" customHeight="1">
      <c r="A35" s="109"/>
      <c r="B35" s="38"/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3.5" customHeight="1">
      <c r="A36" s="109"/>
      <c r="B36" s="38"/>
      <c r="C36" s="39"/>
      <c r="D36" s="39"/>
      <c r="E36" s="98"/>
      <c r="F36" s="40"/>
      <c r="G36" s="41"/>
      <c r="H36" s="48"/>
      <c r="I36" s="183"/>
      <c r="J36" s="94"/>
      <c r="K36" s="297"/>
      <c r="L36" s="95"/>
      <c r="M36" s="53"/>
      <c r="O36" s="102"/>
      <c r="P36" s="102"/>
    </row>
    <row r="37" spans="1:16" s="101" customFormat="1" ht="13.5" customHeight="1">
      <c r="A37" s="109"/>
      <c r="B37" s="38"/>
      <c r="C37" s="39"/>
      <c r="D37" s="39"/>
      <c r="E37" s="98"/>
      <c r="F37" s="40"/>
      <c r="G37" s="41"/>
      <c r="H37" s="48"/>
      <c r="I37" s="183"/>
      <c r="J37" s="94"/>
      <c r="K37" s="297"/>
      <c r="L37" s="95"/>
      <c r="M37" s="53"/>
      <c r="O37" s="102"/>
      <c r="P37" s="102"/>
    </row>
    <row r="38" spans="1:16" s="101" customFormat="1" ht="13.5" customHeight="1">
      <c r="A38" s="109"/>
      <c r="B38" s="38"/>
      <c r="C38" s="39"/>
      <c r="D38" s="39"/>
      <c r="E38" s="98"/>
      <c r="F38" s="40"/>
      <c r="G38" s="41"/>
      <c r="H38" s="48"/>
      <c r="I38" s="183"/>
      <c r="J38" s="94"/>
      <c r="K38" s="297"/>
      <c r="L38" s="95"/>
      <c r="M38" s="53"/>
      <c r="O38" s="102"/>
      <c r="P38" s="102"/>
    </row>
    <row r="39" spans="1:16" s="101" customFormat="1" ht="13.5" customHeight="1" thickBot="1">
      <c r="A39" s="120"/>
      <c r="B39" s="169"/>
      <c r="C39" s="137"/>
      <c r="D39" s="137"/>
      <c r="E39" s="138"/>
      <c r="F39" s="139"/>
      <c r="G39" s="41"/>
      <c r="H39" s="48"/>
      <c r="I39" s="185"/>
      <c r="J39" s="94"/>
      <c r="K39" s="45"/>
      <c r="L39" s="95"/>
      <c r="M39" s="53"/>
      <c r="O39" s="102"/>
      <c r="P39" s="102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380768.9099999996</v>
      </c>
      <c r="L40" s="97"/>
      <c r="M40" s="345">
        <f>SUM(M5:M39)</f>
        <v>380768.9099999998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1:13" ht="15" customHeight="1" thickTop="1">
      <c r="A42" s="167"/>
      <c r="B42" s="55"/>
      <c r="C42" s="164"/>
      <c r="D42" s="161"/>
      <c r="E42" s="161"/>
      <c r="F42" s="166"/>
      <c r="M42" s="75"/>
    </row>
    <row r="43" spans="1:6" ht="15" customHeight="1">
      <c r="A43" s="167"/>
      <c r="B43" s="164"/>
      <c r="C43" s="164"/>
      <c r="D43" s="164"/>
      <c r="E43" s="164"/>
      <c r="F43" s="166"/>
    </row>
    <row r="44" spans="2:6" ht="15" customHeight="1">
      <c r="B44" s="179"/>
      <c r="C44" s="164"/>
      <c r="D44" s="164"/>
      <c r="E44" s="164"/>
      <c r="F44" s="166"/>
    </row>
    <row r="45" spans="2:6" ht="15" customHeight="1">
      <c r="B45" s="174"/>
      <c r="C45" s="164"/>
      <c r="D45" s="164"/>
      <c r="E45" s="164"/>
      <c r="F45" s="166"/>
    </row>
    <row r="46" spans="2:6" ht="15" customHeight="1">
      <c r="B46" s="164"/>
      <c r="C46" s="164"/>
      <c r="D46" s="164"/>
      <c r="E46" s="164"/>
      <c r="F46" s="166"/>
    </row>
    <row r="47" spans="2:6" ht="15" customHeight="1">
      <c r="B47" s="174"/>
      <c r="C47" s="164"/>
      <c r="D47" s="164"/>
      <c r="E47" s="164"/>
      <c r="F47" s="166"/>
    </row>
    <row r="48" spans="2:6" ht="15" customHeight="1">
      <c r="B48" s="164"/>
      <c r="C48" s="164"/>
      <c r="D48" s="164"/>
      <c r="E48" s="164"/>
      <c r="F48" s="166"/>
    </row>
    <row r="49" spans="2:6" ht="15" customHeight="1">
      <c r="B49" s="164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O289"/>
  <sheetViews>
    <sheetView showZeros="0" tabSelected="1" view="pageBreakPreview" zoomScaleNormal="80" zoomScaleSheetLayoutView="100" zoomScalePageLayoutView="0" workbookViewId="0" topLeftCell="A144">
      <selection activeCell="H193" sqref="H193"/>
    </sheetView>
  </sheetViews>
  <sheetFormatPr defaultColWidth="11.421875" defaultRowHeight="12.75"/>
  <cols>
    <col min="1" max="1" width="6.7109375" style="370" customWidth="1"/>
    <col min="2" max="2" width="10.7109375" style="370" customWidth="1"/>
    <col min="3" max="3" width="11.8515625" style="370" customWidth="1"/>
    <col min="4" max="4" width="10.7109375" style="370" customWidth="1"/>
    <col min="5" max="5" width="42.421875" style="370" customWidth="1"/>
    <col min="6" max="6" width="4.57421875" style="492" customWidth="1"/>
    <col min="7" max="7" width="9.7109375" style="370" customWidth="1"/>
    <col min="8" max="8" width="4.28125" style="370" customWidth="1"/>
    <col min="9" max="9" width="14.57421875" style="370" customWidth="1"/>
    <col min="10" max="10" width="4.28125" style="370" customWidth="1"/>
    <col min="11" max="11" width="12.7109375" style="370" customWidth="1"/>
    <col min="12" max="12" width="2.28125" style="370" customWidth="1"/>
    <col min="13" max="13" width="11.57421875" style="370" customWidth="1"/>
    <col min="14" max="14" width="11.57421875" style="503" customWidth="1"/>
    <col min="15" max="15" width="15.00390625" style="396" customWidth="1"/>
    <col min="16" max="16" width="21.8515625" style="370" customWidth="1"/>
    <col min="17" max="17" width="11.421875" style="393" customWidth="1"/>
    <col min="18" max="19" width="11.421875" style="503" customWidth="1"/>
    <col min="20" max="67" width="11.421875" style="55" customWidth="1"/>
    <col min="68" max="16384" width="11.421875" style="369" customWidth="1"/>
  </cols>
  <sheetData>
    <row r="1" ht="18" customHeight="1" thickBot="1">
      <c r="E1" s="371" t="s">
        <v>953</v>
      </c>
    </row>
    <row r="2" spans="1:15" ht="18" customHeight="1" thickTop="1">
      <c r="A2" s="397"/>
      <c r="B2" s="372" t="s">
        <v>944</v>
      </c>
      <c r="C2" s="373"/>
      <c r="D2" s="374" t="s">
        <v>1352</v>
      </c>
      <c r="E2" s="374"/>
      <c r="F2" s="493"/>
      <c r="G2" s="374"/>
      <c r="H2" s="607" t="s">
        <v>1121</v>
      </c>
      <c r="I2" s="608"/>
      <c r="J2" s="608"/>
      <c r="K2" s="609"/>
      <c r="L2" s="398"/>
      <c r="M2" s="399" t="s">
        <v>942</v>
      </c>
      <c r="N2" s="526"/>
      <c r="O2" s="400"/>
    </row>
    <row r="3" spans="1:15" ht="18" customHeight="1" thickBot="1">
      <c r="A3" s="401"/>
      <c r="B3" s="375" t="s">
        <v>945</v>
      </c>
      <c r="C3" s="376"/>
      <c r="D3" s="377"/>
      <c r="E3" s="377"/>
      <c r="G3" s="377"/>
      <c r="H3" s="610" t="s">
        <v>1460</v>
      </c>
      <c r="I3" s="611"/>
      <c r="J3" s="611"/>
      <c r="K3" s="612"/>
      <c r="L3" s="402"/>
      <c r="M3" s="403" t="s">
        <v>1454</v>
      </c>
      <c r="N3" s="527"/>
      <c r="O3" s="404"/>
    </row>
    <row r="4" spans="1:15" ht="18" customHeight="1" thickTop="1">
      <c r="A4" s="401"/>
      <c r="B4" s="378" t="s">
        <v>946</v>
      </c>
      <c r="C4" s="376"/>
      <c r="D4" s="377" t="s">
        <v>1353</v>
      </c>
      <c r="E4" s="377"/>
      <c r="G4" s="377"/>
      <c r="H4" s="401" t="s">
        <v>947</v>
      </c>
      <c r="J4" s="401"/>
      <c r="L4" s="401"/>
      <c r="M4" s="405"/>
      <c r="N4" s="528"/>
      <c r="O4" s="406"/>
    </row>
    <row r="5" spans="1:15" ht="18" customHeight="1" thickBot="1">
      <c r="A5" s="407"/>
      <c r="B5" s="379"/>
      <c r="C5" s="380"/>
      <c r="D5" s="381"/>
      <c r="E5" s="381"/>
      <c r="F5" s="494"/>
      <c r="G5" s="381"/>
      <c r="H5" s="407" t="s">
        <v>948</v>
      </c>
      <c r="I5" s="390"/>
      <c r="J5" s="407"/>
      <c r="K5" s="408"/>
      <c r="L5" s="409"/>
      <c r="M5" s="410"/>
      <c r="N5" s="529"/>
      <c r="O5" s="411"/>
    </row>
    <row r="6" spans="1:15" ht="15" customHeight="1" thickTop="1">
      <c r="A6" s="412"/>
      <c r="B6" s="382"/>
      <c r="C6" s="382"/>
      <c r="D6" s="382"/>
      <c r="E6" s="382"/>
      <c r="F6" s="495"/>
      <c r="G6" s="413"/>
      <c r="H6" s="414"/>
      <c r="I6" s="415"/>
      <c r="J6" s="415" t="s">
        <v>955</v>
      </c>
      <c r="K6" s="415"/>
      <c r="L6" s="415"/>
      <c r="M6" s="416"/>
      <c r="N6" s="425"/>
      <c r="O6" s="393"/>
    </row>
    <row r="7" spans="1:16" ht="15" customHeight="1">
      <c r="A7" s="412" t="s">
        <v>949</v>
      </c>
      <c r="B7" s="382"/>
      <c r="C7" s="383" t="s">
        <v>950</v>
      </c>
      <c r="D7" s="382"/>
      <c r="E7" s="382"/>
      <c r="F7" s="496" t="s">
        <v>18</v>
      </c>
      <c r="G7" s="413" t="s">
        <v>956</v>
      </c>
      <c r="H7" s="417" t="s">
        <v>957</v>
      </c>
      <c r="I7" s="417"/>
      <c r="J7" s="617" t="s">
        <v>462</v>
      </c>
      <c r="K7" s="619"/>
      <c r="L7" s="617" t="s">
        <v>943</v>
      </c>
      <c r="M7" s="618"/>
      <c r="N7" s="417"/>
      <c r="O7" s="418"/>
      <c r="P7" s="419"/>
    </row>
    <row r="8" spans="1:16" ht="9.75" customHeight="1" thickBot="1">
      <c r="A8" s="420"/>
      <c r="B8" s="384"/>
      <c r="C8" s="384"/>
      <c r="D8" s="384"/>
      <c r="E8" s="384"/>
      <c r="F8" s="497"/>
      <c r="G8" s="422"/>
      <c r="H8" s="384"/>
      <c r="I8" s="384"/>
      <c r="J8" s="421"/>
      <c r="K8" s="423"/>
      <c r="L8" s="384"/>
      <c r="M8" s="424"/>
      <c r="N8" s="425"/>
      <c r="O8" s="425"/>
      <c r="P8" s="419"/>
    </row>
    <row r="9" spans="1:67" s="500" customFormat="1" ht="10.5" customHeight="1" thickTop="1">
      <c r="A9" s="501" t="s">
        <v>1202</v>
      </c>
      <c r="B9" s="613" t="s">
        <v>1088</v>
      </c>
      <c r="C9" s="614"/>
      <c r="D9" s="614"/>
      <c r="E9" s="615"/>
      <c r="F9" s="511"/>
      <c r="G9" s="502"/>
      <c r="H9" s="514"/>
      <c r="I9" s="510"/>
      <c r="J9" s="513"/>
      <c r="K9" s="510">
        <f>G9*I9</f>
        <v>0</v>
      </c>
      <c r="L9" s="513"/>
      <c r="M9" s="508"/>
      <c r="N9" s="530"/>
      <c r="O9" s="393" t="s">
        <v>1129</v>
      </c>
      <c r="P9" s="505"/>
      <c r="Q9" s="505"/>
      <c r="R9" s="440"/>
      <c r="S9" s="505"/>
      <c r="T9" s="504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  <c r="BJ9" s="505"/>
      <c r="BK9" s="505"/>
      <c r="BL9" s="505"/>
      <c r="BM9" s="505"/>
      <c r="BN9" s="505"/>
      <c r="BO9" s="505"/>
    </row>
    <row r="10" spans="1:67" s="438" customFormat="1" ht="11.25" customHeight="1">
      <c r="A10" s="436" t="s">
        <v>32</v>
      </c>
      <c r="B10" s="616" t="s">
        <v>1207</v>
      </c>
      <c r="C10" s="616"/>
      <c r="D10" s="616"/>
      <c r="E10" s="616"/>
      <c r="F10" s="498" t="s">
        <v>1208</v>
      </c>
      <c r="G10" s="443"/>
      <c r="H10" s="439"/>
      <c r="I10" s="445"/>
      <c r="J10" s="509"/>
      <c r="K10" s="445">
        <v>1972</v>
      </c>
      <c r="L10" s="509"/>
      <c r="M10" s="437"/>
      <c r="N10" s="530"/>
      <c r="O10" s="393" t="s">
        <v>1209</v>
      </c>
      <c r="P10" s="505"/>
      <c r="Q10" s="505"/>
      <c r="R10" s="450"/>
      <c r="S10" s="505"/>
      <c r="T10" s="504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5"/>
      <c r="BF10" s="505"/>
      <c r="BG10" s="505"/>
      <c r="BH10" s="505"/>
      <c r="BI10" s="505"/>
      <c r="BJ10" s="505"/>
      <c r="BK10" s="505"/>
      <c r="BL10" s="505"/>
      <c r="BM10" s="505"/>
      <c r="BN10" s="505"/>
      <c r="BO10" s="505"/>
    </row>
    <row r="11" spans="1:67" s="500" customFormat="1" ht="10.5" customHeight="1">
      <c r="A11" s="538" t="s">
        <v>1227</v>
      </c>
      <c r="B11" s="600" t="s">
        <v>1125</v>
      </c>
      <c r="C11" s="600"/>
      <c r="D11" s="600"/>
      <c r="E11" s="600"/>
      <c r="F11" s="539"/>
      <c r="G11" s="540"/>
      <c r="H11" s="541"/>
      <c r="I11" s="542"/>
      <c r="J11" s="543"/>
      <c r="K11" s="542">
        <f aca="true" t="shared" si="0" ref="K11:K16">G11*I11</f>
        <v>0</v>
      </c>
      <c r="L11" s="543"/>
      <c r="M11" s="544"/>
      <c r="N11" s="530"/>
      <c r="O11" s="393" t="s">
        <v>1130</v>
      </c>
      <c r="P11" s="505"/>
      <c r="Q11" s="505"/>
      <c r="R11" s="440"/>
      <c r="S11" s="505"/>
      <c r="T11" s="504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5"/>
      <c r="BF11" s="505"/>
      <c r="BG11" s="505"/>
      <c r="BH11" s="505"/>
      <c r="BI11" s="505"/>
      <c r="BJ11" s="505"/>
      <c r="BK11" s="505"/>
      <c r="BL11" s="505"/>
      <c r="BM11" s="505"/>
      <c r="BN11" s="505"/>
      <c r="BO11" s="505"/>
    </row>
    <row r="12" spans="1:67" s="438" customFormat="1" ht="10.5" customHeight="1">
      <c r="A12" s="442" t="s">
        <v>1228</v>
      </c>
      <c r="B12" s="591" t="s">
        <v>1173</v>
      </c>
      <c r="C12" s="592"/>
      <c r="D12" s="592"/>
      <c r="E12" s="593"/>
      <c r="F12" s="498" t="s">
        <v>1126</v>
      </c>
      <c r="G12" s="443">
        <v>61.1</v>
      </c>
      <c r="H12" s="439"/>
      <c r="I12" s="445">
        <v>18.32</v>
      </c>
      <c r="J12" s="509"/>
      <c r="K12" s="445">
        <f t="shared" si="0"/>
        <v>1119.352</v>
      </c>
      <c r="L12" s="509"/>
      <c r="M12" s="437"/>
      <c r="N12" s="530"/>
      <c r="O12" s="393" t="s">
        <v>1174</v>
      </c>
      <c r="P12" s="505"/>
      <c r="Q12" s="505"/>
      <c r="R12" s="450"/>
      <c r="S12" s="505"/>
      <c r="T12" s="504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5"/>
      <c r="BF12" s="505"/>
      <c r="BG12" s="505"/>
      <c r="BH12" s="505"/>
      <c r="BI12" s="505"/>
      <c r="BJ12" s="505"/>
      <c r="BK12" s="505"/>
      <c r="BL12" s="505"/>
      <c r="BM12" s="505"/>
      <c r="BN12" s="505"/>
      <c r="BO12" s="505"/>
    </row>
    <row r="13" spans="1:67" s="438" customFormat="1" ht="10.5" customHeight="1">
      <c r="A13" s="442" t="s">
        <v>1322</v>
      </c>
      <c r="B13" s="591" t="s">
        <v>1210</v>
      </c>
      <c r="C13" s="592"/>
      <c r="D13" s="592"/>
      <c r="E13" s="593"/>
      <c r="F13" s="498" t="s">
        <v>1126</v>
      </c>
      <c r="G13" s="443">
        <v>34.73</v>
      </c>
      <c r="H13" s="439"/>
      <c r="I13" s="445">
        <v>35.24</v>
      </c>
      <c r="J13" s="509"/>
      <c r="K13" s="445">
        <f t="shared" si="0"/>
        <v>1223.8852</v>
      </c>
      <c r="L13" s="509"/>
      <c r="M13" s="437"/>
      <c r="N13" s="530"/>
      <c r="O13" s="393" t="s">
        <v>1211</v>
      </c>
      <c r="P13" s="505"/>
      <c r="Q13" s="505"/>
      <c r="R13" s="450"/>
      <c r="S13" s="505"/>
      <c r="T13" s="504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/>
      <c r="BN13" s="505"/>
      <c r="BO13" s="505"/>
    </row>
    <row r="14" spans="1:67" s="438" customFormat="1" ht="10.5" customHeight="1">
      <c r="A14" s="442" t="s">
        <v>1323</v>
      </c>
      <c r="B14" s="591" t="s">
        <v>1212</v>
      </c>
      <c r="C14" s="592"/>
      <c r="D14" s="592"/>
      <c r="E14" s="593"/>
      <c r="F14" s="498" t="s">
        <v>1126</v>
      </c>
      <c r="G14" s="443">
        <v>53.55</v>
      </c>
      <c r="H14" s="439"/>
      <c r="I14" s="445">
        <v>7.05</v>
      </c>
      <c r="J14" s="509"/>
      <c r="K14" s="445">
        <f>G14*I14</f>
        <v>377.5275</v>
      </c>
      <c r="L14" s="509"/>
      <c r="M14" s="437"/>
      <c r="N14" s="530"/>
      <c r="O14" s="393" t="s">
        <v>1213</v>
      </c>
      <c r="P14" s="505"/>
      <c r="Q14" s="505"/>
      <c r="R14" s="450"/>
      <c r="S14" s="505"/>
      <c r="T14" s="504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  <c r="AY14" s="505"/>
      <c r="AZ14" s="505"/>
      <c r="BA14" s="505"/>
      <c r="BB14" s="505"/>
      <c r="BC14" s="505"/>
      <c r="BD14" s="505"/>
      <c r="BE14" s="505"/>
      <c r="BF14" s="505"/>
      <c r="BG14" s="505"/>
      <c r="BH14" s="505"/>
      <c r="BI14" s="505"/>
      <c r="BJ14" s="505"/>
      <c r="BK14" s="505"/>
      <c r="BL14" s="505"/>
      <c r="BM14" s="505"/>
      <c r="BN14" s="505"/>
      <c r="BO14" s="505"/>
    </row>
    <row r="15" spans="1:67" s="438" customFormat="1" ht="10.5" customHeight="1">
      <c r="A15" s="442" t="s">
        <v>1324</v>
      </c>
      <c r="B15" s="591" t="s">
        <v>1017</v>
      </c>
      <c r="C15" s="592"/>
      <c r="D15" s="592"/>
      <c r="E15" s="593"/>
      <c r="F15" s="498" t="s">
        <v>1127</v>
      </c>
      <c r="G15" s="443">
        <v>13.35</v>
      </c>
      <c r="H15" s="439"/>
      <c r="I15" s="445">
        <v>42.28</v>
      </c>
      <c r="J15" s="509"/>
      <c r="K15" s="445">
        <f t="shared" si="0"/>
        <v>564.438</v>
      </c>
      <c r="L15" s="509"/>
      <c r="M15" s="437"/>
      <c r="N15" s="530"/>
      <c r="O15" s="393" t="s">
        <v>1214</v>
      </c>
      <c r="P15" s="505"/>
      <c r="Q15" s="505"/>
      <c r="R15" s="450"/>
      <c r="S15" s="505"/>
      <c r="T15" s="504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  <c r="BD15" s="505"/>
      <c r="BE15" s="505"/>
      <c r="BF15" s="505"/>
      <c r="BG15" s="505"/>
      <c r="BH15" s="505"/>
      <c r="BI15" s="505"/>
      <c r="BJ15" s="505"/>
      <c r="BK15" s="505"/>
      <c r="BL15" s="505"/>
      <c r="BM15" s="505"/>
      <c r="BN15" s="505"/>
      <c r="BO15" s="505"/>
    </row>
    <row r="16" spans="1:67" s="438" customFormat="1" ht="10.5" customHeight="1">
      <c r="A16" s="442" t="s">
        <v>1325</v>
      </c>
      <c r="B16" s="591" t="s">
        <v>1215</v>
      </c>
      <c r="C16" s="592"/>
      <c r="D16" s="592"/>
      <c r="E16" s="593"/>
      <c r="F16" s="498" t="s">
        <v>1126</v>
      </c>
      <c r="G16" s="443">
        <v>7.56</v>
      </c>
      <c r="H16" s="439"/>
      <c r="I16" s="445">
        <v>11.28</v>
      </c>
      <c r="J16" s="509"/>
      <c r="K16" s="445">
        <f t="shared" si="0"/>
        <v>85.2768</v>
      </c>
      <c r="L16" s="509"/>
      <c r="M16" s="437"/>
      <c r="N16" s="530"/>
      <c r="O16" s="393" t="s">
        <v>1175</v>
      </c>
      <c r="P16" s="505"/>
      <c r="Q16" s="505"/>
      <c r="R16" s="450"/>
      <c r="S16" s="505"/>
      <c r="T16" s="504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/>
      <c r="BL16" s="505"/>
      <c r="BM16" s="505"/>
      <c r="BN16" s="505"/>
      <c r="BO16" s="505"/>
    </row>
    <row r="17" spans="1:67" s="438" customFormat="1" ht="10.5" customHeight="1">
      <c r="A17" s="442" t="s">
        <v>1326</v>
      </c>
      <c r="B17" s="591" t="s">
        <v>1167</v>
      </c>
      <c r="C17" s="592"/>
      <c r="D17" s="592"/>
      <c r="E17" s="593"/>
      <c r="F17" s="498" t="s">
        <v>1126</v>
      </c>
      <c r="G17" s="443">
        <v>199.85</v>
      </c>
      <c r="H17" s="439"/>
      <c r="I17" s="445">
        <v>9.29</v>
      </c>
      <c r="J17" s="509"/>
      <c r="K17" s="445">
        <f aca="true" t="shared" si="1" ref="K17:K31">G17*I17</f>
        <v>1856.6064999999999</v>
      </c>
      <c r="L17" s="509"/>
      <c r="M17" s="437"/>
      <c r="N17" s="530"/>
      <c r="O17" s="393" t="s">
        <v>1168</v>
      </c>
      <c r="P17" s="505"/>
      <c r="Q17" s="505"/>
      <c r="R17" s="450"/>
      <c r="S17" s="505"/>
      <c r="T17" s="504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  <c r="BJ17" s="505"/>
      <c r="BK17" s="505"/>
      <c r="BL17" s="505"/>
      <c r="BM17" s="505"/>
      <c r="BN17" s="505"/>
      <c r="BO17" s="505"/>
    </row>
    <row r="18" spans="1:67" s="438" customFormat="1" ht="10.5" customHeight="1">
      <c r="A18" s="442" t="s">
        <v>1337</v>
      </c>
      <c r="B18" s="591" t="s">
        <v>1216</v>
      </c>
      <c r="C18" s="592"/>
      <c r="D18" s="592"/>
      <c r="E18" s="593"/>
      <c r="F18" s="498" t="s">
        <v>1126</v>
      </c>
      <c r="G18" s="443">
        <v>16.66</v>
      </c>
      <c r="H18" s="439"/>
      <c r="I18" s="445">
        <v>12.4</v>
      </c>
      <c r="J18" s="509"/>
      <c r="K18" s="445">
        <f t="shared" si="1"/>
        <v>206.584</v>
      </c>
      <c r="L18" s="509"/>
      <c r="M18" s="437"/>
      <c r="N18" s="530"/>
      <c r="O18" s="393" t="s">
        <v>1217</v>
      </c>
      <c r="P18" s="505"/>
      <c r="Q18" s="505"/>
      <c r="R18" s="450"/>
      <c r="S18" s="505"/>
      <c r="T18" s="504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</row>
    <row r="19" spans="1:67" s="438" customFormat="1" ht="10.5" customHeight="1">
      <c r="A19" s="442" t="s">
        <v>1327</v>
      </c>
      <c r="B19" s="591" t="s">
        <v>1355</v>
      </c>
      <c r="C19" s="592"/>
      <c r="D19" s="592"/>
      <c r="E19" s="593"/>
      <c r="F19" s="498" t="s">
        <v>1126</v>
      </c>
      <c r="G19" s="443">
        <v>435.27</v>
      </c>
      <c r="H19" s="439"/>
      <c r="I19" s="445">
        <v>2.61</v>
      </c>
      <c r="J19" s="509"/>
      <c r="K19" s="445">
        <f t="shared" si="1"/>
        <v>1136.0547</v>
      </c>
      <c r="L19" s="509"/>
      <c r="M19" s="437"/>
      <c r="N19" s="530"/>
      <c r="O19" s="393" t="s">
        <v>1176</v>
      </c>
      <c r="P19" s="505"/>
      <c r="Q19" s="505"/>
      <c r="R19" s="450"/>
      <c r="S19" s="505"/>
      <c r="T19" s="504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  <c r="BG19" s="505"/>
      <c r="BH19" s="505"/>
      <c r="BI19" s="505"/>
      <c r="BJ19" s="505"/>
      <c r="BK19" s="505"/>
      <c r="BL19" s="505"/>
      <c r="BM19" s="505"/>
      <c r="BN19" s="505"/>
      <c r="BO19" s="505"/>
    </row>
    <row r="20" spans="1:67" s="438" customFormat="1" ht="10.5" customHeight="1">
      <c r="A20" s="442" t="s">
        <v>1338</v>
      </c>
      <c r="B20" s="591" t="s">
        <v>1218</v>
      </c>
      <c r="C20" s="592"/>
      <c r="D20" s="592"/>
      <c r="E20" s="593"/>
      <c r="F20" s="498" t="s">
        <v>1123</v>
      </c>
      <c r="G20" s="443">
        <v>2</v>
      </c>
      <c r="H20" s="439"/>
      <c r="I20" s="445">
        <v>16.37</v>
      </c>
      <c r="J20" s="509"/>
      <c r="K20" s="445">
        <f t="shared" si="1"/>
        <v>32.74</v>
      </c>
      <c r="L20" s="509"/>
      <c r="M20" s="437"/>
      <c r="N20" s="530"/>
      <c r="O20" s="393" t="s">
        <v>1219</v>
      </c>
      <c r="P20" s="505"/>
      <c r="Q20" s="505"/>
      <c r="R20" s="450"/>
      <c r="S20" s="505"/>
      <c r="T20" s="504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  <c r="BJ20" s="505"/>
      <c r="BK20" s="505"/>
      <c r="BL20" s="505"/>
      <c r="BM20" s="505"/>
      <c r="BN20" s="505"/>
      <c r="BO20" s="505"/>
    </row>
    <row r="21" spans="1:67" s="438" customFormat="1" ht="10.5" customHeight="1">
      <c r="A21" s="442" t="s">
        <v>1339</v>
      </c>
      <c r="B21" s="591" t="s">
        <v>1220</v>
      </c>
      <c r="C21" s="592"/>
      <c r="D21" s="592"/>
      <c r="E21" s="593"/>
      <c r="F21" s="498" t="s">
        <v>963</v>
      </c>
      <c r="G21" s="443">
        <v>16.2</v>
      </c>
      <c r="H21" s="439"/>
      <c r="I21" s="445">
        <v>0.44</v>
      </c>
      <c r="J21" s="509"/>
      <c r="K21" s="445">
        <f t="shared" si="1"/>
        <v>7.128</v>
      </c>
      <c r="L21" s="509"/>
      <c r="M21" s="437"/>
      <c r="N21" s="530"/>
      <c r="O21" s="393" t="s">
        <v>1335</v>
      </c>
      <c r="P21" s="505"/>
      <c r="Q21" s="505"/>
      <c r="R21" s="450"/>
      <c r="S21" s="505"/>
      <c r="T21" s="504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5"/>
    </row>
    <row r="22" spans="1:67" s="438" customFormat="1" ht="10.5" customHeight="1">
      <c r="A22" s="442" t="s">
        <v>1328</v>
      </c>
      <c r="B22" s="591" t="s">
        <v>1221</v>
      </c>
      <c r="C22" s="592"/>
      <c r="D22" s="592"/>
      <c r="E22" s="593"/>
      <c r="F22" s="498" t="s">
        <v>1123</v>
      </c>
      <c r="G22" s="443">
        <v>6</v>
      </c>
      <c r="H22" s="439"/>
      <c r="I22" s="445">
        <v>7.78</v>
      </c>
      <c r="J22" s="509"/>
      <c r="K22" s="445">
        <f t="shared" si="1"/>
        <v>46.68</v>
      </c>
      <c r="L22" s="509"/>
      <c r="M22" s="437"/>
      <c r="N22" s="530"/>
      <c r="O22" s="393" t="s">
        <v>1222</v>
      </c>
      <c r="P22" s="505"/>
      <c r="Q22" s="505"/>
      <c r="R22" s="450"/>
      <c r="S22" s="505"/>
      <c r="T22" s="504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5"/>
      <c r="BM22" s="505"/>
      <c r="BN22" s="505"/>
      <c r="BO22" s="505"/>
    </row>
    <row r="23" spans="1:67" s="438" customFormat="1" ht="10.5" customHeight="1">
      <c r="A23" s="442" t="s">
        <v>1329</v>
      </c>
      <c r="B23" s="591" t="s">
        <v>1223</v>
      </c>
      <c r="C23" s="592"/>
      <c r="D23" s="592"/>
      <c r="E23" s="593"/>
      <c r="F23" s="498" t="s">
        <v>963</v>
      </c>
      <c r="G23" s="443">
        <v>16.2</v>
      </c>
      <c r="H23" s="439"/>
      <c r="I23" s="445">
        <v>1.75</v>
      </c>
      <c r="J23" s="509"/>
      <c r="K23" s="445">
        <f t="shared" si="1"/>
        <v>28.349999999999998</v>
      </c>
      <c r="L23" s="509"/>
      <c r="M23" s="437"/>
      <c r="N23" s="530"/>
      <c r="O23" s="393" t="s">
        <v>1224</v>
      </c>
      <c r="P23" s="505"/>
      <c r="Q23" s="505"/>
      <c r="R23" s="450"/>
      <c r="S23" s="505"/>
      <c r="T23" s="504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505"/>
      <c r="BB23" s="505"/>
      <c r="BC23" s="505"/>
      <c r="BD23" s="505"/>
      <c r="BE23" s="505"/>
      <c r="BF23" s="505"/>
      <c r="BG23" s="505"/>
      <c r="BH23" s="505"/>
      <c r="BI23" s="505"/>
      <c r="BJ23" s="505"/>
      <c r="BK23" s="505"/>
      <c r="BL23" s="505"/>
      <c r="BM23" s="505"/>
      <c r="BN23" s="505"/>
      <c r="BO23" s="505"/>
    </row>
    <row r="24" spans="1:67" s="500" customFormat="1" ht="10.5" customHeight="1">
      <c r="A24" s="538" t="s">
        <v>1330</v>
      </c>
      <c r="B24" s="600" t="s">
        <v>1225</v>
      </c>
      <c r="C24" s="600"/>
      <c r="D24" s="600"/>
      <c r="E24" s="600"/>
      <c r="F24" s="539"/>
      <c r="G24" s="540"/>
      <c r="H24" s="541"/>
      <c r="I24" s="542"/>
      <c r="J24" s="543"/>
      <c r="K24" s="542">
        <f t="shared" si="1"/>
        <v>0</v>
      </c>
      <c r="L24" s="543"/>
      <c r="M24" s="544"/>
      <c r="N24" s="530"/>
      <c r="O24" s="393" t="s">
        <v>1226</v>
      </c>
      <c r="P24" s="505"/>
      <c r="Q24" s="505"/>
      <c r="R24" s="440"/>
      <c r="S24" s="505"/>
      <c r="T24" s="504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505"/>
      <c r="BB24" s="505"/>
      <c r="BC24" s="505"/>
      <c r="BD24" s="505"/>
      <c r="BE24" s="505"/>
      <c r="BF24" s="505"/>
      <c r="BG24" s="505"/>
      <c r="BH24" s="505"/>
      <c r="BI24" s="505"/>
      <c r="BJ24" s="505"/>
      <c r="BK24" s="505"/>
      <c r="BL24" s="505"/>
      <c r="BM24" s="505"/>
      <c r="BN24" s="505"/>
      <c r="BO24" s="505"/>
    </row>
    <row r="25" spans="1:67" s="438" customFormat="1" ht="10.5" customHeight="1">
      <c r="A25" s="442" t="s">
        <v>1331</v>
      </c>
      <c r="B25" s="591" t="s">
        <v>1229</v>
      </c>
      <c r="C25" s="592"/>
      <c r="D25" s="592"/>
      <c r="E25" s="593"/>
      <c r="F25" s="498" t="s">
        <v>1126</v>
      </c>
      <c r="G25" s="443">
        <v>224.7</v>
      </c>
      <c r="H25" s="439"/>
      <c r="I25" s="445">
        <v>3.1</v>
      </c>
      <c r="J25" s="509"/>
      <c r="K25" s="445">
        <f t="shared" si="1"/>
        <v>696.5699999999999</v>
      </c>
      <c r="L25" s="509"/>
      <c r="M25" s="437">
        <f>SUM(K9:K25)</f>
        <v>9353.1927</v>
      </c>
      <c r="N25" s="530"/>
      <c r="O25" s="393" t="s">
        <v>1230</v>
      </c>
      <c r="P25" s="505"/>
      <c r="Q25" s="505"/>
      <c r="R25" s="450"/>
      <c r="S25" s="505"/>
      <c r="T25" s="504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505"/>
      <c r="AY25" s="505"/>
      <c r="AZ25" s="505"/>
      <c r="BA25" s="505"/>
      <c r="BB25" s="505"/>
      <c r="BC25" s="505"/>
      <c r="BD25" s="505"/>
      <c r="BE25" s="505"/>
      <c r="BF25" s="505"/>
      <c r="BG25" s="505"/>
      <c r="BH25" s="505"/>
      <c r="BI25" s="505"/>
      <c r="BJ25" s="505"/>
      <c r="BK25" s="505"/>
      <c r="BL25" s="505"/>
      <c r="BM25" s="505"/>
      <c r="BN25" s="505"/>
      <c r="BO25" s="505"/>
    </row>
    <row r="26" spans="1:67" s="500" customFormat="1" ht="12" customHeight="1">
      <c r="A26" s="491" t="s">
        <v>34</v>
      </c>
      <c r="B26" s="606" t="s">
        <v>1169</v>
      </c>
      <c r="C26" s="606"/>
      <c r="D26" s="606"/>
      <c r="E26" s="606"/>
      <c r="F26" s="499"/>
      <c r="G26" s="443"/>
      <c r="H26" s="439"/>
      <c r="I26" s="445"/>
      <c r="J26" s="439"/>
      <c r="K26" s="445">
        <f t="shared" si="1"/>
        <v>0</v>
      </c>
      <c r="L26" s="439"/>
      <c r="M26" s="437"/>
      <c r="N26" s="530"/>
      <c r="O26" s="393" t="s">
        <v>1170</v>
      </c>
      <c r="P26" s="438"/>
      <c r="Q26" s="505"/>
      <c r="R26" s="440"/>
      <c r="S26" s="505"/>
      <c r="T26" s="504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505"/>
      <c r="BA26" s="505"/>
      <c r="BB26" s="505"/>
      <c r="BC26" s="505"/>
      <c r="BD26" s="505"/>
      <c r="BE26" s="505"/>
      <c r="BF26" s="505"/>
      <c r="BG26" s="505"/>
      <c r="BH26" s="505"/>
      <c r="BI26" s="505"/>
      <c r="BJ26" s="505"/>
      <c r="BK26" s="505"/>
      <c r="BL26" s="505"/>
      <c r="BM26" s="505"/>
      <c r="BN26" s="505"/>
      <c r="BO26" s="505"/>
    </row>
    <row r="27" spans="1:67" s="500" customFormat="1" ht="12" customHeight="1">
      <c r="A27" s="538" t="s">
        <v>33</v>
      </c>
      <c r="B27" s="600" t="s">
        <v>1231</v>
      </c>
      <c r="C27" s="600"/>
      <c r="D27" s="600"/>
      <c r="E27" s="600"/>
      <c r="F27" s="499"/>
      <c r="G27" s="443"/>
      <c r="H27" s="439"/>
      <c r="I27" s="445"/>
      <c r="J27" s="439"/>
      <c r="K27" s="445">
        <f t="shared" si="1"/>
        <v>0</v>
      </c>
      <c r="L27" s="439"/>
      <c r="M27" s="437"/>
      <c r="N27" s="530"/>
      <c r="O27" s="393" t="s">
        <v>1177</v>
      </c>
      <c r="P27" s="438"/>
      <c r="Q27" s="505"/>
      <c r="R27" s="440"/>
      <c r="S27" s="505"/>
      <c r="T27" s="504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5"/>
      <c r="BE27" s="505"/>
      <c r="BF27" s="505"/>
      <c r="BG27" s="505"/>
      <c r="BH27" s="505"/>
      <c r="BI27" s="505"/>
      <c r="BJ27" s="505"/>
      <c r="BK27" s="505"/>
      <c r="BL27" s="505"/>
      <c r="BM27" s="505"/>
      <c r="BN27" s="505"/>
      <c r="BO27" s="505"/>
    </row>
    <row r="28" spans="1:67" s="438" customFormat="1" ht="10.5" customHeight="1">
      <c r="A28" s="442" t="s">
        <v>35</v>
      </c>
      <c r="B28" s="591" t="s">
        <v>1171</v>
      </c>
      <c r="C28" s="592"/>
      <c r="D28" s="592"/>
      <c r="E28" s="593"/>
      <c r="F28" s="498" t="s">
        <v>1126</v>
      </c>
      <c r="G28" s="443">
        <v>8</v>
      </c>
      <c r="H28" s="439"/>
      <c r="I28" s="445">
        <v>243.65</v>
      </c>
      <c r="J28" s="509"/>
      <c r="K28" s="445">
        <f t="shared" si="1"/>
        <v>1949.2</v>
      </c>
      <c r="L28" s="509"/>
      <c r="M28" s="437"/>
      <c r="N28" s="530"/>
      <c r="O28" s="393" t="s">
        <v>1172</v>
      </c>
      <c r="P28" s="505"/>
      <c r="Q28" s="505"/>
      <c r="R28" s="450"/>
      <c r="S28" s="505"/>
      <c r="T28" s="504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505"/>
      <c r="BB28" s="505"/>
      <c r="BC28" s="505"/>
      <c r="BD28" s="505"/>
      <c r="BE28" s="505"/>
      <c r="BF28" s="505"/>
      <c r="BG28" s="505"/>
      <c r="BH28" s="505"/>
      <c r="BI28" s="505"/>
      <c r="BJ28" s="505"/>
      <c r="BK28" s="505"/>
      <c r="BL28" s="505"/>
      <c r="BM28" s="505"/>
      <c r="BN28" s="505"/>
      <c r="BO28" s="505"/>
    </row>
    <row r="29" spans="1:67" s="438" customFormat="1" ht="24" customHeight="1">
      <c r="A29" s="578" t="s">
        <v>36</v>
      </c>
      <c r="B29" s="585" t="s">
        <v>1356</v>
      </c>
      <c r="C29" s="601"/>
      <c r="D29" s="601"/>
      <c r="E29" s="602"/>
      <c r="F29" s="498" t="s">
        <v>1126</v>
      </c>
      <c r="G29" s="443">
        <v>44</v>
      </c>
      <c r="H29" s="439"/>
      <c r="I29" s="445">
        <v>42.29</v>
      </c>
      <c r="J29" s="509"/>
      <c r="K29" s="445">
        <f t="shared" si="1"/>
        <v>1860.76</v>
      </c>
      <c r="L29" s="509"/>
      <c r="M29" s="437"/>
      <c r="N29" s="530"/>
      <c r="O29" s="549">
        <v>20347</v>
      </c>
      <c r="P29" s="505"/>
      <c r="Q29" s="505"/>
      <c r="R29" s="450"/>
      <c r="S29" s="505"/>
      <c r="T29" s="504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  <c r="AV29" s="505"/>
      <c r="AW29" s="505"/>
      <c r="AX29" s="505"/>
      <c r="AY29" s="505"/>
      <c r="AZ29" s="505"/>
      <c r="BA29" s="505"/>
      <c r="BB29" s="505"/>
      <c r="BC29" s="505"/>
      <c r="BD29" s="505"/>
      <c r="BE29" s="505"/>
      <c r="BF29" s="505"/>
      <c r="BG29" s="505"/>
      <c r="BH29" s="505"/>
      <c r="BI29" s="505"/>
      <c r="BJ29" s="505"/>
      <c r="BK29" s="505"/>
      <c r="BL29" s="505"/>
      <c r="BM29" s="505"/>
      <c r="BN29" s="505"/>
      <c r="BO29" s="505"/>
    </row>
    <row r="30" spans="1:67" s="500" customFormat="1" ht="12" customHeight="1">
      <c r="A30" s="538" t="s">
        <v>39</v>
      </c>
      <c r="B30" s="600" t="s">
        <v>1233</v>
      </c>
      <c r="C30" s="600"/>
      <c r="D30" s="600"/>
      <c r="E30" s="600"/>
      <c r="F30" s="499"/>
      <c r="G30" s="443"/>
      <c r="H30" s="439"/>
      <c r="I30" s="445"/>
      <c r="J30" s="439"/>
      <c r="K30" s="445">
        <f t="shared" si="1"/>
        <v>0</v>
      </c>
      <c r="L30" s="439"/>
      <c r="M30" s="437"/>
      <c r="N30" s="530"/>
      <c r="O30" s="393" t="s">
        <v>1232</v>
      </c>
      <c r="P30" s="438"/>
      <c r="Q30" s="505"/>
      <c r="R30" s="440"/>
      <c r="S30" s="505"/>
      <c r="T30" s="504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505"/>
      <c r="AV30" s="505"/>
      <c r="AW30" s="505"/>
      <c r="AX30" s="505"/>
      <c r="AY30" s="505"/>
      <c r="AZ30" s="505"/>
      <c r="BA30" s="505"/>
      <c r="BB30" s="505"/>
      <c r="BC30" s="505"/>
      <c r="BD30" s="505"/>
      <c r="BE30" s="505"/>
      <c r="BF30" s="505"/>
      <c r="BG30" s="505"/>
      <c r="BH30" s="505"/>
      <c r="BI30" s="505"/>
      <c r="BJ30" s="505"/>
      <c r="BK30" s="505"/>
      <c r="BL30" s="505"/>
      <c r="BM30" s="505"/>
      <c r="BN30" s="505"/>
      <c r="BO30" s="505"/>
    </row>
    <row r="31" spans="1:67" s="438" customFormat="1" ht="34.5" customHeight="1">
      <c r="A31" s="442" t="s">
        <v>40</v>
      </c>
      <c r="B31" s="585" t="s">
        <v>1357</v>
      </c>
      <c r="C31" s="601"/>
      <c r="D31" s="601"/>
      <c r="E31" s="602"/>
      <c r="F31" s="499" t="s">
        <v>1126</v>
      </c>
      <c r="G31" s="443">
        <v>14.5</v>
      </c>
      <c r="H31" s="439"/>
      <c r="I31" s="445">
        <v>457.27</v>
      </c>
      <c r="J31" s="439"/>
      <c r="K31" s="445">
        <f t="shared" si="1"/>
        <v>6630.415</v>
      </c>
      <c r="L31" s="439"/>
      <c r="M31" s="437">
        <f>SUM(K26:K31)</f>
        <v>10440.375</v>
      </c>
      <c r="N31" s="530"/>
      <c r="O31" s="393" t="s">
        <v>1332</v>
      </c>
      <c r="Q31" s="450"/>
      <c r="R31" s="505"/>
      <c r="S31" s="505"/>
      <c r="T31" s="504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505"/>
      <c r="AV31" s="505"/>
      <c r="AW31" s="505"/>
      <c r="AX31" s="505"/>
      <c r="AY31" s="505"/>
      <c r="AZ31" s="505"/>
      <c r="BA31" s="505"/>
      <c r="BB31" s="505"/>
      <c r="BC31" s="505"/>
      <c r="BD31" s="505"/>
      <c r="BE31" s="505"/>
      <c r="BF31" s="505"/>
      <c r="BG31" s="505"/>
      <c r="BH31" s="505"/>
      <c r="BI31" s="505"/>
      <c r="BJ31" s="505"/>
      <c r="BK31" s="505"/>
      <c r="BL31" s="505"/>
      <c r="BM31" s="505"/>
      <c r="BN31" s="505"/>
      <c r="BO31" s="505"/>
    </row>
    <row r="32" spans="1:67" s="500" customFormat="1" ht="10.5" customHeight="1">
      <c r="A32" s="538">
        <v>3</v>
      </c>
      <c r="B32" s="600" t="s">
        <v>1234</v>
      </c>
      <c r="C32" s="600"/>
      <c r="D32" s="600"/>
      <c r="E32" s="600"/>
      <c r="F32" s="539"/>
      <c r="G32" s="540"/>
      <c r="H32" s="541"/>
      <c r="I32" s="542"/>
      <c r="J32" s="543"/>
      <c r="K32" s="542">
        <f>G32*I32</f>
        <v>0</v>
      </c>
      <c r="L32" s="543"/>
      <c r="M32" s="544"/>
      <c r="N32" s="530"/>
      <c r="O32" s="393" t="s">
        <v>1235</v>
      </c>
      <c r="P32" s="505"/>
      <c r="Q32" s="505"/>
      <c r="R32" s="440"/>
      <c r="S32" s="505"/>
      <c r="T32" s="504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505"/>
      <c r="AZ32" s="505"/>
      <c r="BA32" s="505"/>
      <c r="BB32" s="505"/>
      <c r="BC32" s="505"/>
      <c r="BD32" s="505"/>
      <c r="BE32" s="505"/>
      <c r="BF32" s="505"/>
      <c r="BG32" s="505"/>
      <c r="BH32" s="505"/>
      <c r="BI32" s="505"/>
      <c r="BJ32" s="505"/>
      <c r="BK32" s="505"/>
      <c r="BL32" s="505"/>
      <c r="BM32" s="505"/>
      <c r="BN32" s="505"/>
      <c r="BO32" s="505"/>
    </row>
    <row r="33" spans="1:67" s="500" customFormat="1" ht="10.5" customHeight="1">
      <c r="A33" s="538" t="s">
        <v>63</v>
      </c>
      <c r="B33" s="600" t="s">
        <v>1336</v>
      </c>
      <c r="C33" s="600"/>
      <c r="D33" s="600"/>
      <c r="E33" s="600"/>
      <c r="F33" s="539"/>
      <c r="G33" s="540"/>
      <c r="H33" s="541"/>
      <c r="I33" s="542"/>
      <c r="J33" s="543"/>
      <c r="K33" s="542">
        <f>G33*I33</f>
        <v>0</v>
      </c>
      <c r="L33" s="543"/>
      <c r="M33" s="544"/>
      <c r="N33" s="530"/>
      <c r="O33" s="393" t="s">
        <v>1131</v>
      </c>
      <c r="P33" s="505"/>
      <c r="Q33" s="505"/>
      <c r="R33" s="440"/>
      <c r="S33" s="505"/>
      <c r="T33" s="504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5"/>
      <c r="AS33" s="505"/>
      <c r="AT33" s="505"/>
      <c r="AU33" s="505"/>
      <c r="AV33" s="505"/>
      <c r="AW33" s="505"/>
      <c r="AX33" s="505"/>
      <c r="AY33" s="505"/>
      <c r="AZ33" s="505"/>
      <c r="BA33" s="505"/>
      <c r="BB33" s="505"/>
      <c r="BC33" s="505"/>
      <c r="BD33" s="505"/>
      <c r="BE33" s="505"/>
      <c r="BF33" s="505"/>
      <c r="BG33" s="505"/>
      <c r="BH33" s="505"/>
      <c r="BI33" s="505"/>
      <c r="BJ33" s="505"/>
      <c r="BK33" s="505"/>
      <c r="BL33" s="505"/>
      <c r="BM33" s="505"/>
      <c r="BN33" s="505"/>
      <c r="BO33" s="505"/>
    </row>
    <row r="34" spans="1:67" s="438" customFormat="1" ht="10.5" customHeight="1" thickBot="1">
      <c r="A34" s="442" t="s">
        <v>65</v>
      </c>
      <c r="B34" s="591" t="s">
        <v>1236</v>
      </c>
      <c r="C34" s="592"/>
      <c r="D34" s="592"/>
      <c r="E34" s="593"/>
      <c r="F34" s="498" t="s">
        <v>1127</v>
      </c>
      <c r="G34" s="443">
        <v>40</v>
      </c>
      <c r="H34" s="439"/>
      <c r="I34" s="445">
        <f>S34</f>
        <v>19.4048</v>
      </c>
      <c r="J34" s="509"/>
      <c r="K34" s="445">
        <f>G34*I34</f>
        <v>776.192</v>
      </c>
      <c r="L34" s="509"/>
      <c r="M34" s="437">
        <f>SUM(K32:K34)</f>
        <v>776.192</v>
      </c>
      <c r="N34" s="530"/>
      <c r="O34" s="393" t="s">
        <v>1237</v>
      </c>
      <c r="P34" s="505"/>
      <c r="Q34" s="505" t="s">
        <v>1238</v>
      </c>
      <c r="R34" s="450">
        <v>0.28</v>
      </c>
      <c r="S34" s="505">
        <f>(Q34*R34)+Q34</f>
        <v>19.4048</v>
      </c>
      <c r="T34" s="504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5"/>
      <c r="AU34" s="505"/>
      <c r="AV34" s="505"/>
      <c r="AW34" s="505"/>
      <c r="AX34" s="505"/>
      <c r="AY34" s="505"/>
      <c r="AZ34" s="505"/>
      <c r="BA34" s="505"/>
      <c r="BB34" s="505"/>
      <c r="BC34" s="505"/>
      <c r="BD34" s="505"/>
      <c r="BE34" s="505"/>
      <c r="BF34" s="505"/>
      <c r="BG34" s="505"/>
      <c r="BH34" s="505"/>
      <c r="BI34" s="505"/>
      <c r="BJ34" s="505"/>
      <c r="BK34" s="505"/>
      <c r="BL34" s="505"/>
      <c r="BM34" s="505"/>
      <c r="BN34" s="505"/>
      <c r="BO34" s="505"/>
    </row>
    <row r="35" spans="1:18" ht="15.75" customHeight="1" thickTop="1">
      <c r="A35" s="398" t="s">
        <v>1354</v>
      </c>
      <c r="B35" s="385"/>
      <c r="C35" s="386" t="s">
        <v>941</v>
      </c>
      <c r="D35" s="385"/>
      <c r="E35" s="387"/>
      <c r="F35" s="493" t="s">
        <v>952</v>
      </c>
      <c r="G35" s="387"/>
      <c r="H35" s="385" t="s">
        <v>1124</v>
      </c>
      <c r="I35" s="387"/>
      <c r="J35" s="385"/>
      <c r="K35" s="426">
        <f>SUM(K9:K34)</f>
        <v>20569.7597</v>
      </c>
      <c r="L35" s="385"/>
      <c r="M35" s="523">
        <f>SUM(M9:M34)</f>
        <v>20569.7597</v>
      </c>
      <c r="N35" s="522"/>
      <c r="O35" s="411"/>
      <c r="P35" s="370">
        <v>0</v>
      </c>
      <c r="Q35" s="400"/>
      <c r="R35" s="503">
        <f>SUM(M9:M22)</f>
        <v>0</v>
      </c>
    </row>
    <row r="36" spans="1:17" ht="18" customHeight="1" thickBot="1">
      <c r="A36" s="427"/>
      <c r="B36" s="388"/>
      <c r="C36" s="389"/>
      <c r="D36" s="390"/>
      <c r="E36" s="391"/>
      <c r="F36" s="494"/>
      <c r="G36" s="391"/>
      <c r="H36" s="390" t="s">
        <v>960</v>
      </c>
      <c r="I36" s="391"/>
      <c r="J36" s="390"/>
      <c r="K36" s="428"/>
      <c r="L36" s="390"/>
      <c r="M36" s="429"/>
      <c r="N36" s="522"/>
      <c r="O36" s="411"/>
      <c r="Q36" s="400"/>
    </row>
    <row r="37" ht="18" customHeight="1" thickBot="1" thickTop="1">
      <c r="E37" s="371" t="s">
        <v>953</v>
      </c>
    </row>
    <row r="38" spans="1:18" ht="18" customHeight="1" thickTop="1">
      <c r="A38" s="397"/>
      <c r="B38" s="372" t="s">
        <v>944</v>
      </c>
      <c r="C38" s="373"/>
      <c r="D38" s="374" t="str">
        <f>D2</f>
        <v>OBRA/SERVIÇO: REFORMA DA ESCOLA DE MINEIRINHO</v>
      </c>
      <c r="E38" s="374"/>
      <c r="F38" s="493"/>
      <c r="G38" s="374"/>
      <c r="H38" s="607" t="s">
        <v>1121</v>
      </c>
      <c r="I38" s="608"/>
      <c r="J38" s="608"/>
      <c r="K38" s="609"/>
      <c r="L38" s="398"/>
      <c r="M38" s="399" t="s">
        <v>942</v>
      </c>
      <c r="N38" s="526"/>
      <c r="O38" s="400"/>
      <c r="R38" s="394">
        <f>SUM(M9:M22)</f>
        <v>0</v>
      </c>
    </row>
    <row r="39" spans="1:15" ht="18" customHeight="1" thickBot="1">
      <c r="A39" s="401"/>
      <c r="B39" s="375" t="s">
        <v>945</v>
      </c>
      <c r="C39" s="376"/>
      <c r="D39" s="377"/>
      <c r="E39" s="377"/>
      <c r="G39" s="377"/>
      <c r="H39" s="610" t="str">
        <f>H3</f>
        <v>IOPES - AGOSTO/2014 (DATA BASE)</v>
      </c>
      <c r="I39" s="611"/>
      <c r="J39" s="611"/>
      <c r="K39" s="612"/>
      <c r="L39" s="402"/>
      <c r="M39" s="403" t="s">
        <v>1455</v>
      </c>
      <c r="N39" s="527"/>
      <c r="O39" s="404"/>
    </row>
    <row r="40" spans="1:15" ht="18" customHeight="1" thickTop="1">
      <c r="A40" s="401"/>
      <c r="B40" s="378" t="s">
        <v>946</v>
      </c>
      <c r="C40" s="376"/>
      <c r="D40" s="377" t="str">
        <f>D4</f>
        <v>LOCAL: LOCALIDADE DE MINEIRINHO - PRESIDENTE KENNEDY - ES</v>
      </c>
      <c r="E40" s="377"/>
      <c r="G40" s="377"/>
      <c r="H40" s="401" t="s">
        <v>947</v>
      </c>
      <c r="J40" s="401"/>
      <c r="L40" s="401"/>
      <c r="M40" s="405"/>
      <c r="N40" s="528"/>
      <c r="O40" s="406"/>
    </row>
    <row r="41" spans="1:15" ht="18" customHeight="1" thickBot="1">
      <c r="A41" s="407"/>
      <c r="B41" s="379"/>
      <c r="C41" s="380"/>
      <c r="D41" s="381"/>
      <c r="E41" s="381"/>
      <c r="F41" s="494"/>
      <c r="G41" s="381"/>
      <c r="H41" s="407" t="s">
        <v>948</v>
      </c>
      <c r="I41" s="390"/>
      <c r="J41" s="407"/>
      <c r="K41" s="408">
        <f>K35</f>
        <v>20569.7597</v>
      </c>
      <c r="L41" s="409"/>
      <c r="M41" s="429">
        <f>M35</f>
        <v>20569.7597</v>
      </c>
      <c r="N41" s="522"/>
      <c r="O41" s="411"/>
    </row>
    <row r="42" spans="1:15" ht="15" customHeight="1" thickTop="1">
      <c r="A42" s="412"/>
      <c r="B42" s="382"/>
      <c r="C42" s="382"/>
      <c r="D42" s="382"/>
      <c r="E42" s="382"/>
      <c r="F42" s="495"/>
      <c r="G42" s="413"/>
      <c r="H42" s="414"/>
      <c r="I42" s="415"/>
      <c r="J42" s="415" t="s">
        <v>955</v>
      </c>
      <c r="K42" s="415"/>
      <c r="L42" s="415"/>
      <c r="M42" s="416"/>
      <c r="N42" s="425"/>
      <c r="O42" s="393"/>
    </row>
    <row r="43" spans="1:16" ht="15" customHeight="1">
      <c r="A43" s="412" t="str">
        <f>A7</f>
        <v>ITEM</v>
      </c>
      <c r="B43" s="382"/>
      <c r="C43" s="383" t="s">
        <v>950</v>
      </c>
      <c r="D43" s="382"/>
      <c r="E43" s="382"/>
      <c r="F43" s="496" t="s">
        <v>18</v>
      </c>
      <c r="G43" s="413" t="s">
        <v>956</v>
      </c>
      <c r="H43" s="417" t="s">
        <v>957</v>
      </c>
      <c r="I43" s="417"/>
      <c r="J43" s="617" t="s">
        <v>462</v>
      </c>
      <c r="K43" s="619"/>
      <c r="L43" s="617" t="s">
        <v>943</v>
      </c>
      <c r="M43" s="618"/>
      <c r="N43" s="417"/>
      <c r="O43" s="418"/>
      <c r="P43" s="419"/>
    </row>
    <row r="44" spans="1:16" ht="9.75" customHeight="1" thickBot="1">
      <c r="A44" s="420"/>
      <c r="B44" s="384"/>
      <c r="C44" s="384"/>
      <c r="D44" s="384"/>
      <c r="E44" s="384"/>
      <c r="F44" s="497"/>
      <c r="G44" s="422"/>
      <c r="H44" s="384"/>
      <c r="I44" s="384"/>
      <c r="J44" s="421"/>
      <c r="K44" s="423"/>
      <c r="L44" s="384"/>
      <c r="M44" s="424"/>
      <c r="N44" s="425"/>
      <c r="O44" s="425"/>
      <c r="P44" s="419"/>
    </row>
    <row r="45" spans="1:67" s="438" customFormat="1" ht="10.5" customHeight="1" thickTop="1">
      <c r="A45" s="441">
        <v>4</v>
      </c>
      <c r="B45" s="582" t="s">
        <v>1358</v>
      </c>
      <c r="C45" s="583"/>
      <c r="D45" s="583"/>
      <c r="E45" s="584"/>
      <c r="F45" s="499"/>
      <c r="G45" s="443"/>
      <c r="H45" s="439"/>
      <c r="I45" s="445"/>
      <c r="J45" s="439"/>
      <c r="K45" s="445"/>
      <c r="L45" s="439"/>
      <c r="M45" s="437"/>
      <c r="N45" s="530"/>
      <c r="O45" s="550" t="s">
        <v>1160</v>
      </c>
      <c r="Q45" s="450"/>
      <c r="R45" s="505"/>
      <c r="S45" s="505"/>
      <c r="T45" s="504"/>
      <c r="U45" s="505"/>
      <c r="V45" s="505"/>
      <c r="W45" s="505"/>
      <c r="X45" s="505"/>
      <c r="Y45" s="505"/>
      <c r="Z45" s="505"/>
      <c r="AA45" s="505"/>
      <c r="AB45" s="505"/>
      <c r="AC45" s="505"/>
      <c r="AD45" s="505"/>
      <c r="AE45" s="505"/>
      <c r="AF45" s="505"/>
      <c r="AG45" s="505"/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05"/>
      <c r="BK45" s="505"/>
      <c r="BL45" s="505"/>
      <c r="BM45" s="505"/>
      <c r="BN45" s="505"/>
      <c r="BO45" s="505"/>
    </row>
    <row r="46" spans="1:67" s="438" customFormat="1" ht="10.5" customHeight="1">
      <c r="A46" s="441" t="s">
        <v>81</v>
      </c>
      <c r="B46" s="582" t="s">
        <v>1359</v>
      </c>
      <c r="C46" s="583"/>
      <c r="D46" s="583"/>
      <c r="E46" s="584"/>
      <c r="F46" s="499"/>
      <c r="G46" s="443"/>
      <c r="H46" s="439"/>
      <c r="I46" s="445"/>
      <c r="J46" s="439"/>
      <c r="K46" s="445"/>
      <c r="L46" s="439"/>
      <c r="M46" s="437"/>
      <c r="N46" s="530"/>
      <c r="O46" s="550" t="s">
        <v>1361</v>
      </c>
      <c r="Q46" s="450"/>
      <c r="R46" s="505"/>
      <c r="S46" s="505"/>
      <c r="T46" s="504"/>
      <c r="U46" s="505"/>
      <c r="V46" s="505"/>
      <c r="W46" s="505"/>
      <c r="X46" s="505"/>
      <c r="Y46" s="505"/>
      <c r="Z46" s="505"/>
      <c r="AA46" s="505"/>
      <c r="AB46" s="505"/>
      <c r="AC46" s="505"/>
      <c r="AD46" s="505"/>
      <c r="AE46" s="505"/>
      <c r="AF46" s="505"/>
      <c r="AG46" s="505"/>
      <c r="AH46" s="505"/>
      <c r="AI46" s="505"/>
      <c r="AJ46" s="505"/>
      <c r="AK46" s="505"/>
      <c r="AL46" s="505"/>
      <c r="AM46" s="505"/>
      <c r="AN46" s="505"/>
      <c r="AO46" s="505"/>
      <c r="AP46" s="505"/>
      <c r="AQ46" s="505"/>
      <c r="AR46" s="505"/>
      <c r="AS46" s="505"/>
      <c r="AT46" s="505"/>
      <c r="AU46" s="505"/>
      <c r="AV46" s="505"/>
      <c r="AW46" s="505"/>
      <c r="AX46" s="505"/>
      <c r="AY46" s="505"/>
      <c r="AZ46" s="505"/>
      <c r="BA46" s="505"/>
      <c r="BB46" s="505"/>
      <c r="BC46" s="505"/>
      <c r="BD46" s="505"/>
      <c r="BE46" s="505"/>
      <c r="BF46" s="505"/>
      <c r="BG46" s="505"/>
      <c r="BH46" s="505"/>
      <c r="BI46" s="505"/>
      <c r="BJ46" s="505"/>
      <c r="BK46" s="505"/>
      <c r="BL46" s="505"/>
      <c r="BM46" s="505"/>
      <c r="BN46" s="505"/>
      <c r="BO46" s="505"/>
    </row>
    <row r="47" spans="1:67" s="438" customFormat="1" ht="12" customHeight="1">
      <c r="A47" s="442" t="s">
        <v>82</v>
      </c>
      <c r="B47" s="594" t="s">
        <v>1360</v>
      </c>
      <c r="C47" s="595"/>
      <c r="D47" s="595"/>
      <c r="E47" s="596"/>
      <c r="F47" s="499" t="s">
        <v>1127</v>
      </c>
      <c r="G47" s="445">
        <v>1</v>
      </c>
      <c r="H47" s="439"/>
      <c r="I47" s="445">
        <v>2101.8</v>
      </c>
      <c r="J47" s="439"/>
      <c r="K47" s="445">
        <f aca="true" t="shared" si="2" ref="K47:K72">G47*I47</f>
        <v>2101.8</v>
      </c>
      <c r="L47" s="439"/>
      <c r="M47" s="437"/>
      <c r="N47" s="530"/>
      <c r="O47" s="550" t="s">
        <v>1362</v>
      </c>
      <c r="Q47" s="450"/>
      <c r="R47" s="505"/>
      <c r="S47" s="505"/>
      <c r="T47" s="504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5"/>
      <c r="AN47" s="505"/>
      <c r="AO47" s="505"/>
      <c r="AP47" s="505"/>
      <c r="AQ47" s="505"/>
      <c r="AR47" s="505"/>
      <c r="AS47" s="505"/>
      <c r="AT47" s="505"/>
      <c r="AU47" s="505"/>
      <c r="AV47" s="505"/>
      <c r="AW47" s="505"/>
      <c r="AX47" s="505"/>
      <c r="AY47" s="505"/>
      <c r="AZ47" s="505"/>
      <c r="BA47" s="505"/>
      <c r="BB47" s="505"/>
      <c r="BC47" s="505"/>
      <c r="BD47" s="505"/>
      <c r="BE47" s="505"/>
      <c r="BF47" s="505"/>
      <c r="BG47" s="505"/>
      <c r="BH47" s="505"/>
      <c r="BI47" s="505"/>
      <c r="BJ47" s="505"/>
      <c r="BK47" s="505"/>
      <c r="BL47" s="505"/>
      <c r="BM47" s="505"/>
      <c r="BN47" s="505"/>
      <c r="BO47" s="505"/>
    </row>
    <row r="48" spans="1:67" s="438" customFormat="1" ht="22.5" customHeight="1">
      <c r="A48" s="436" t="s">
        <v>83</v>
      </c>
      <c r="B48" s="597" t="s">
        <v>1363</v>
      </c>
      <c r="C48" s="598"/>
      <c r="D48" s="598"/>
      <c r="E48" s="599"/>
      <c r="F48" s="499" t="s">
        <v>1126</v>
      </c>
      <c r="G48" s="445">
        <v>2</v>
      </c>
      <c r="H48" s="439"/>
      <c r="I48" s="447">
        <v>18.61</v>
      </c>
      <c r="J48" s="444"/>
      <c r="K48" s="445">
        <f t="shared" si="2"/>
        <v>37.22</v>
      </c>
      <c r="L48" s="439"/>
      <c r="M48" s="437">
        <f>SUM(K45:K48)</f>
        <v>2139.02</v>
      </c>
      <c r="N48" s="530"/>
      <c r="Q48" s="440"/>
      <c r="R48" s="524"/>
      <c r="S48" s="507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5"/>
      <c r="AM48" s="505"/>
      <c r="AN48" s="505"/>
      <c r="AO48" s="505"/>
      <c r="AP48" s="505"/>
      <c r="AQ48" s="505"/>
      <c r="AR48" s="505"/>
      <c r="AS48" s="505"/>
      <c r="AT48" s="505"/>
      <c r="AU48" s="505"/>
      <c r="AV48" s="505"/>
      <c r="AW48" s="505"/>
      <c r="AX48" s="505"/>
      <c r="AY48" s="505"/>
      <c r="AZ48" s="505"/>
      <c r="BA48" s="505"/>
      <c r="BB48" s="505"/>
      <c r="BC48" s="505"/>
      <c r="BD48" s="505"/>
      <c r="BE48" s="505"/>
      <c r="BF48" s="505"/>
      <c r="BG48" s="505"/>
      <c r="BH48" s="505"/>
      <c r="BI48" s="505"/>
      <c r="BJ48" s="505"/>
      <c r="BK48" s="505"/>
      <c r="BL48" s="505"/>
      <c r="BM48" s="505"/>
      <c r="BN48" s="505"/>
      <c r="BO48" s="505"/>
    </row>
    <row r="49" spans="1:67" s="438" customFormat="1" ht="10.5" customHeight="1">
      <c r="A49" s="441">
        <v>5</v>
      </c>
      <c r="B49" s="582" t="s">
        <v>988</v>
      </c>
      <c r="C49" s="583"/>
      <c r="D49" s="583"/>
      <c r="E49" s="584"/>
      <c r="F49" s="499"/>
      <c r="G49" s="443"/>
      <c r="H49" s="439"/>
      <c r="I49" s="445"/>
      <c r="J49" s="439"/>
      <c r="K49" s="445">
        <f t="shared" si="2"/>
        <v>0</v>
      </c>
      <c r="L49" s="439"/>
      <c r="M49" s="437"/>
      <c r="N49" s="530"/>
      <c r="O49" s="550" t="s">
        <v>1179</v>
      </c>
      <c r="Q49" s="450"/>
      <c r="R49" s="505">
        <v>2</v>
      </c>
      <c r="S49" s="505"/>
      <c r="T49" s="504"/>
      <c r="U49" s="505"/>
      <c r="V49" s="505"/>
      <c r="W49" s="505"/>
      <c r="X49" s="505"/>
      <c r="Y49" s="505"/>
      <c r="Z49" s="505"/>
      <c r="AA49" s="505"/>
      <c r="AB49" s="505"/>
      <c r="AC49" s="505"/>
      <c r="AD49" s="505"/>
      <c r="AE49" s="505"/>
      <c r="AF49" s="505"/>
      <c r="AG49" s="505"/>
      <c r="AH49" s="505"/>
      <c r="AI49" s="505"/>
      <c r="AJ49" s="505"/>
      <c r="AK49" s="505"/>
      <c r="AL49" s="505"/>
      <c r="AM49" s="505"/>
      <c r="AN49" s="505"/>
      <c r="AO49" s="505"/>
      <c r="AP49" s="505"/>
      <c r="AQ49" s="505"/>
      <c r="AR49" s="505"/>
      <c r="AS49" s="505"/>
      <c r="AT49" s="505"/>
      <c r="AU49" s="505"/>
      <c r="AV49" s="505"/>
      <c r="AW49" s="505"/>
      <c r="AX49" s="505"/>
      <c r="AY49" s="505"/>
      <c r="AZ49" s="505"/>
      <c r="BA49" s="505"/>
      <c r="BB49" s="505"/>
      <c r="BC49" s="505"/>
      <c r="BD49" s="505"/>
      <c r="BE49" s="505"/>
      <c r="BF49" s="505"/>
      <c r="BG49" s="505"/>
      <c r="BH49" s="505"/>
      <c r="BI49" s="505"/>
      <c r="BJ49" s="505"/>
      <c r="BK49" s="505"/>
      <c r="BL49" s="505"/>
      <c r="BM49" s="505"/>
      <c r="BN49" s="505"/>
      <c r="BO49" s="505"/>
    </row>
    <row r="50" spans="1:67" s="438" customFormat="1" ht="10.5" customHeight="1">
      <c r="A50" s="441" t="s">
        <v>117</v>
      </c>
      <c r="B50" s="582" t="s">
        <v>1345</v>
      </c>
      <c r="C50" s="583"/>
      <c r="D50" s="583"/>
      <c r="E50" s="584"/>
      <c r="F50" s="499"/>
      <c r="G50" s="443"/>
      <c r="H50" s="439"/>
      <c r="I50" s="445"/>
      <c r="J50" s="439"/>
      <c r="K50" s="445">
        <f t="shared" si="2"/>
        <v>0</v>
      </c>
      <c r="L50" s="439"/>
      <c r="M50" s="437"/>
      <c r="N50" s="530"/>
      <c r="O50" s="550" t="s">
        <v>1364</v>
      </c>
      <c r="Q50" s="450"/>
      <c r="R50" s="505"/>
      <c r="S50" s="505"/>
      <c r="T50" s="504"/>
      <c r="U50" s="505"/>
      <c r="V50" s="505"/>
      <c r="W50" s="505"/>
      <c r="X50" s="505"/>
      <c r="Y50" s="505"/>
      <c r="Z50" s="505"/>
      <c r="AA50" s="505"/>
      <c r="AB50" s="505"/>
      <c r="AC50" s="505"/>
      <c r="AD50" s="505"/>
      <c r="AE50" s="505"/>
      <c r="AF50" s="505"/>
      <c r="AG50" s="505"/>
      <c r="AH50" s="505"/>
      <c r="AI50" s="505"/>
      <c r="AJ50" s="505"/>
      <c r="AK50" s="505"/>
      <c r="AL50" s="505"/>
      <c r="AM50" s="505"/>
      <c r="AN50" s="505"/>
      <c r="AO50" s="505"/>
      <c r="AP50" s="505"/>
      <c r="AQ50" s="505"/>
      <c r="AR50" s="505"/>
      <c r="AS50" s="505"/>
      <c r="AT50" s="505"/>
      <c r="AU50" s="505"/>
      <c r="AV50" s="505"/>
      <c r="AW50" s="505"/>
      <c r="AX50" s="505"/>
      <c r="AY50" s="505"/>
      <c r="AZ50" s="505"/>
      <c r="BA50" s="505"/>
      <c r="BB50" s="505"/>
      <c r="BC50" s="505"/>
      <c r="BD50" s="505"/>
      <c r="BE50" s="505"/>
      <c r="BF50" s="505"/>
      <c r="BG50" s="505"/>
      <c r="BH50" s="505"/>
      <c r="BI50" s="505"/>
      <c r="BJ50" s="505"/>
      <c r="BK50" s="505"/>
      <c r="BL50" s="505"/>
      <c r="BM50" s="505"/>
      <c r="BN50" s="505"/>
      <c r="BO50" s="505"/>
    </row>
    <row r="51" spans="1:67" s="438" customFormat="1" ht="22.5" customHeight="1">
      <c r="A51" s="436" t="s">
        <v>118</v>
      </c>
      <c r="B51" s="597" t="s">
        <v>1346</v>
      </c>
      <c r="C51" s="598"/>
      <c r="D51" s="598"/>
      <c r="E51" s="599"/>
      <c r="F51" s="499" t="s">
        <v>1126</v>
      </c>
      <c r="G51" s="445">
        <v>26.89</v>
      </c>
      <c r="H51" s="439"/>
      <c r="I51" s="447">
        <v>53.29</v>
      </c>
      <c r="J51" s="444"/>
      <c r="K51" s="445">
        <f t="shared" si="2"/>
        <v>1432.9681</v>
      </c>
      <c r="L51" s="439"/>
      <c r="M51" s="437">
        <f>SUM(K49:K51)</f>
        <v>1432.9681</v>
      </c>
      <c r="N51" s="530"/>
      <c r="O51" s="438" t="s">
        <v>1365</v>
      </c>
      <c r="Q51" s="440"/>
      <c r="R51" s="524"/>
      <c r="S51" s="507"/>
      <c r="T51" s="505"/>
      <c r="U51" s="505"/>
      <c r="V51" s="505"/>
      <c r="W51" s="505"/>
      <c r="X51" s="505"/>
      <c r="Y51" s="505"/>
      <c r="Z51" s="505"/>
      <c r="AA51" s="505"/>
      <c r="AB51" s="505"/>
      <c r="AC51" s="505"/>
      <c r="AD51" s="505"/>
      <c r="AE51" s="505"/>
      <c r="AF51" s="505"/>
      <c r="AG51" s="505"/>
      <c r="AH51" s="505"/>
      <c r="AI51" s="505"/>
      <c r="AJ51" s="505"/>
      <c r="AK51" s="505"/>
      <c r="AL51" s="505"/>
      <c r="AM51" s="505"/>
      <c r="AN51" s="505"/>
      <c r="AO51" s="505"/>
      <c r="AP51" s="505"/>
      <c r="AQ51" s="505"/>
      <c r="AR51" s="505"/>
      <c r="AS51" s="505"/>
      <c r="AT51" s="505"/>
      <c r="AU51" s="505"/>
      <c r="AV51" s="505"/>
      <c r="AW51" s="505"/>
      <c r="AX51" s="505"/>
      <c r="AY51" s="505"/>
      <c r="AZ51" s="505"/>
      <c r="BA51" s="505"/>
      <c r="BB51" s="505"/>
      <c r="BC51" s="505"/>
      <c r="BD51" s="505"/>
      <c r="BE51" s="505"/>
      <c r="BF51" s="505"/>
      <c r="BG51" s="505"/>
      <c r="BH51" s="505"/>
      <c r="BI51" s="505"/>
      <c r="BJ51" s="505"/>
      <c r="BK51" s="505"/>
      <c r="BL51" s="505"/>
      <c r="BM51" s="505"/>
      <c r="BN51" s="505"/>
      <c r="BO51" s="505"/>
    </row>
    <row r="52" spans="1:67" s="438" customFormat="1" ht="10.5" customHeight="1">
      <c r="A52" s="441">
        <v>6</v>
      </c>
      <c r="B52" s="582" t="s">
        <v>1240</v>
      </c>
      <c r="C52" s="583"/>
      <c r="D52" s="583"/>
      <c r="E52" s="584"/>
      <c r="F52" s="499"/>
      <c r="G52" s="443"/>
      <c r="H52" s="439"/>
      <c r="I52" s="445"/>
      <c r="J52" s="439"/>
      <c r="K52" s="445">
        <f t="shared" si="2"/>
        <v>0</v>
      </c>
      <c r="L52" s="439"/>
      <c r="M52" s="437"/>
      <c r="N52" s="530"/>
      <c r="O52" s="550" t="s">
        <v>1132</v>
      </c>
      <c r="Q52" s="450"/>
      <c r="R52" s="505" t="e">
        <f>#REF!*R49</f>
        <v>#REF!</v>
      </c>
      <c r="S52" s="505"/>
      <c r="T52" s="504"/>
      <c r="U52" s="505"/>
      <c r="V52" s="505"/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5"/>
      <c r="AR52" s="505"/>
      <c r="AS52" s="505"/>
      <c r="AT52" s="505"/>
      <c r="AU52" s="505"/>
      <c r="AV52" s="505"/>
      <c r="AW52" s="505"/>
      <c r="AX52" s="505"/>
      <c r="AY52" s="505"/>
      <c r="AZ52" s="505"/>
      <c r="BA52" s="505"/>
      <c r="BB52" s="505"/>
      <c r="BC52" s="505"/>
      <c r="BD52" s="505"/>
      <c r="BE52" s="505"/>
      <c r="BF52" s="505"/>
      <c r="BG52" s="505"/>
      <c r="BH52" s="505"/>
      <c r="BI52" s="505"/>
      <c r="BJ52" s="505"/>
      <c r="BK52" s="505"/>
      <c r="BL52" s="505"/>
      <c r="BM52" s="505"/>
      <c r="BN52" s="505"/>
      <c r="BO52" s="505"/>
    </row>
    <row r="53" spans="1:67" s="438" customFormat="1" ht="36.75" customHeight="1">
      <c r="A53" s="441" t="s">
        <v>149</v>
      </c>
      <c r="B53" s="603" t="s">
        <v>1348</v>
      </c>
      <c r="C53" s="604"/>
      <c r="D53" s="604"/>
      <c r="E53" s="605"/>
      <c r="F53" s="499"/>
      <c r="G53" s="443"/>
      <c r="H53" s="439"/>
      <c r="I53" s="445"/>
      <c r="J53" s="439"/>
      <c r="K53" s="445">
        <f t="shared" si="2"/>
        <v>0</v>
      </c>
      <c r="L53" s="439"/>
      <c r="M53" s="437"/>
      <c r="N53" s="530"/>
      <c r="O53" s="393"/>
      <c r="Q53" s="450"/>
      <c r="R53" s="505"/>
      <c r="S53" s="505"/>
      <c r="T53" s="504"/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5"/>
      <c r="AW53" s="505"/>
      <c r="AX53" s="505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505"/>
      <c r="BJ53" s="505"/>
      <c r="BK53" s="505"/>
      <c r="BL53" s="505"/>
      <c r="BM53" s="505"/>
      <c r="BN53" s="505"/>
      <c r="BO53" s="505"/>
    </row>
    <row r="54" spans="1:67" s="438" customFormat="1" ht="12" customHeight="1">
      <c r="A54" s="436" t="s">
        <v>150</v>
      </c>
      <c r="B54" s="594" t="s">
        <v>1349</v>
      </c>
      <c r="C54" s="595"/>
      <c r="D54" s="595"/>
      <c r="E54" s="596"/>
      <c r="F54" s="499" t="s">
        <v>1239</v>
      </c>
      <c r="G54" s="445">
        <v>2</v>
      </c>
      <c r="H54" s="439"/>
      <c r="I54" s="447">
        <v>577.56</v>
      </c>
      <c r="J54" s="444"/>
      <c r="K54" s="445">
        <f t="shared" si="2"/>
        <v>1155.12</v>
      </c>
      <c r="L54" s="439"/>
      <c r="M54" s="437"/>
      <c r="N54" s="530"/>
      <c r="O54" s="393"/>
      <c r="Q54" s="440"/>
      <c r="R54" s="524"/>
      <c r="S54" s="507"/>
      <c r="T54" s="505"/>
      <c r="U54" s="505"/>
      <c r="V54" s="505"/>
      <c r="W54" s="505"/>
      <c r="X54" s="505"/>
      <c r="Y54" s="505"/>
      <c r="Z54" s="505"/>
      <c r="AA54" s="505"/>
      <c r="AB54" s="505"/>
      <c r="AC54" s="505"/>
      <c r="AD54" s="505"/>
      <c r="AE54" s="505"/>
      <c r="AF54" s="505"/>
      <c r="AG54" s="505"/>
      <c r="AH54" s="505"/>
      <c r="AI54" s="505"/>
      <c r="AJ54" s="505"/>
      <c r="AK54" s="505"/>
      <c r="AL54" s="505"/>
      <c r="AM54" s="505"/>
      <c r="AN54" s="505"/>
      <c r="AO54" s="505"/>
      <c r="AP54" s="505"/>
      <c r="AQ54" s="505"/>
      <c r="AR54" s="505"/>
      <c r="AS54" s="505"/>
      <c r="AT54" s="505"/>
      <c r="AU54" s="505"/>
      <c r="AV54" s="505"/>
      <c r="AW54" s="505"/>
      <c r="AX54" s="505"/>
      <c r="AY54" s="505"/>
      <c r="AZ54" s="505"/>
      <c r="BA54" s="505"/>
      <c r="BB54" s="505"/>
      <c r="BC54" s="505"/>
      <c r="BD54" s="505"/>
      <c r="BE54" s="505"/>
      <c r="BF54" s="505"/>
      <c r="BG54" s="505"/>
      <c r="BH54" s="505"/>
      <c r="BI54" s="505"/>
      <c r="BJ54" s="505"/>
      <c r="BK54" s="505"/>
      <c r="BL54" s="505"/>
      <c r="BM54" s="505"/>
      <c r="BN54" s="505"/>
      <c r="BO54" s="505"/>
    </row>
    <row r="55" spans="1:67" s="438" customFormat="1" ht="12" customHeight="1">
      <c r="A55" s="436" t="s">
        <v>151</v>
      </c>
      <c r="B55" s="594" t="s">
        <v>1350</v>
      </c>
      <c r="C55" s="595"/>
      <c r="D55" s="595"/>
      <c r="E55" s="596"/>
      <c r="F55" s="499" t="s">
        <v>1239</v>
      </c>
      <c r="G55" s="445">
        <v>3</v>
      </c>
      <c r="H55" s="439"/>
      <c r="I55" s="447">
        <v>693.12</v>
      </c>
      <c r="J55" s="444"/>
      <c r="K55" s="445">
        <f t="shared" si="2"/>
        <v>2079.36</v>
      </c>
      <c r="L55" s="439"/>
      <c r="M55" s="437"/>
      <c r="N55" s="530"/>
      <c r="O55" s="393"/>
      <c r="Q55" s="440"/>
      <c r="R55" s="524"/>
      <c r="S55" s="507"/>
      <c r="T55" s="505"/>
      <c r="U55" s="505"/>
      <c r="V55" s="505"/>
      <c r="W55" s="505"/>
      <c r="X55" s="505"/>
      <c r="Y55" s="505"/>
      <c r="Z55" s="505"/>
      <c r="AA55" s="505"/>
      <c r="AB55" s="505"/>
      <c r="AC55" s="505"/>
      <c r="AD55" s="505"/>
      <c r="AE55" s="505"/>
      <c r="AF55" s="505"/>
      <c r="AG55" s="505"/>
      <c r="AH55" s="505"/>
      <c r="AI55" s="505"/>
      <c r="AJ55" s="505"/>
      <c r="AK55" s="505"/>
      <c r="AL55" s="505"/>
      <c r="AM55" s="505"/>
      <c r="AN55" s="505"/>
      <c r="AO55" s="505"/>
      <c r="AP55" s="505"/>
      <c r="AQ55" s="505"/>
      <c r="AR55" s="505"/>
      <c r="AS55" s="505"/>
      <c r="AT55" s="505"/>
      <c r="AU55" s="505"/>
      <c r="AV55" s="505"/>
      <c r="AW55" s="505"/>
      <c r="AX55" s="505"/>
      <c r="AY55" s="505"/>
      <c r="AZ55" s="505"/>
      <c r="BA55" s="505"/>
      <c r="BB55" s="505"/>
      <c r="BC55" s="505"/>
      <c r="BD55" s="505"/>
      <c r="BE55" s="505"/>
      <c r="BF55" s="505"/>
      <c r="BG55" s="505"/>
      <c r="BH55" s="505"/>
      <c r="BI55" s="505"/>
      <c r="BJ55" s="505"/>
      <c r="BK55" s="505"/>
      <c r="BL55" s="505"/>
      <c r="BM55" s="505"/>
      <c r="BN55" s="505"/>
      <c r="BO55" s="505"/>
    </row>
    <row r="56" spans="1:67" s="438" customFormat="1" ht="10.5" customHeight="1">
      <c r="A56" s="441" t="s">
        <v>153</v>
      </c>
      <c r="B56" s="582" t="s">
        <v>1241</v>
      </c>
      <c r="C56" s="583"/>
      <c r="D56" s="583"/>
      <c r="E56" s="584"/>
      <c r="F56" s="499"/>
      <c r="G56" s="443"/>
      <c r="H56" s="439"/>
      <c r="I56" s="445"/>
      <c r="J56" s="439"/>
      <c r="K56" s="445">
        <f t="shared" si="2"/>
        <v>0</v>
      </c>
      <c r="L56" s="439"/>
      <c r="M56" s="437"/>
      <c r="N56" s="530"/>
      <c r="O56" s="550" t="s">
        <v>1133</v>
      </c>
      <c r="Q56" s="450"/>
      <c r="R56" s="505">
        <v>0.2</v>
      </c>
      <c r="S56" s="505"/>
      <c r="T56" s="504"/>
      <c r="U56" s="505"/>
      <c r="V56" s="505"/>
      <c r="W56" s="505"/>
      <c r="X56" s="505"/>
      <c r="Y56" s="505"/>
      <c r="Z56" s="505"/>
      <c r="AA56" s="505"/>
      <c r="AB56" s="505"/>
      <c r="AC56" s="505"/>
      <c r="AD56" s="505"/>
      <c r="AE56" s="505"/>
      <c r="AF56" s="505"/>
      <c r="AG56" s="505"/>
      <c r="AH56" s="505"/>
      <c r="AI56" s="505"/>
      <c r="AJ56" s="505"/>
      <c r="AK56" s="505"/>
      <c r="AL56" s="505"/>
      <c r="AM56" s="505"/>
      <c r="AN56" s="505"/>
      <c r="AO56" s="505"/>
      <c r="AP56" s="505"/>
      <c r="AQ56" s="505"/>
      <c r="AR56" s="505"/>
      <c r="AS56" s="505"/>
      <c r="AT56" s="505"/>
      <c r="AU56" s="505"/>
      <c r="AV56" s="505"/>
      <c r="AW56" s="505"/>
      <c r="AX56" s="505"/>
      <c r="AY56" s="505"/>
      <c r="AZ56" s="505"/>
      <c r="BA56" s="505"/>
      <c r="BB56" s="505"/>
      <c r="BC56" s="505"/>
      <c r="BD56" s="505"/>
      <c r="BE56" s="505"/>
      <c r="BF56" s="505"/>
      <c r="BG56" s="505"/>
      <c r="BH56" s="505"/>
      <c r="BI56" s="505"/>
      <c r="BJ56" s="505"/>
      <c r="BK56" s="505"/>
      <c r="BL56" s="505"/>
      <c r="BM56" s="505"/>
      <c r="BN56" s="505"/>
      <c r="BO56" s="505"/>
    </row>
    <row r="57" spans="1:67" s="438" customFormat="1" ht="22.5" customHeight="1">
      <c r="A57" s="436" t="s">
        <v>154</v>
      </c>
      <c r="B57" s="597" t="s">
        <v>1242</v>
      </c>
      <c r="C57" s="598"/>
      <c r="D57" s="598"/>
      <c r="E57" s="599"/>
      <c r="F57" s="499" t="s">
        <v>1239</v>
      </c>
      <c r="G57" s="445">
        <v>2</v>
      </c>
      <c r="H57" s="439"/>
      <c r="I57" s="447">
        <v>177.64</v>
      </c>
      <c r="J57" s="444"/>
      <c r="K57" s="445">
        <f t="shared" si="2"/>
        <v>355.28</v>
      </c>
      <c r="L57" s="439"/>
      <c r="M57" s="437"/>
      <c r="N57" s="530"/>
      <c r="O57" s="438" t="s">
        <v>1244</v>
      </c>
      <c r="Q57" s="440"/>
      <c r="R57" s="524"/>
      <c r="S57" s="507"/>
      <c r="T57" s="505"/>
      <c r="U57" s="505"/>
      <c r="V57" s="505"/>
      <c r="W57" s="505"/>
      <c r="X57" s="505"/>
      <c r="Y57" s="505"/>
      <c r="Z57" s="505"/>
      <c r="AA57" s="505"/>
      <c r="AB57" s="505"/>
      <c r="AC57" s="505"/>
      <c r="AD57" s="505"/>
      <c r="AE57" s="505"/>
      <c r="AF57" s="505"/>
      <c r="AG57" s="505"/>
      <c r="AH57" s="505"/>
      <c r="AI57" s="505"/>
      <c r="AJ57" s="505"/>
      <c r="AK57" s="505"/>
      <c r="AL57" s="505"/>
      <c r="AM57" s="505"/>
      <c r="AN57" s="505"/>
      <c r="AO57" s="505"/>
      <c r="AP57" s="505"/>
      <c r="AQ57" s="505"/>
      <c r="AR57" s="505"/>
      <c r="AS57" s="505"/>
      <c r="AT57" s="505"/>
      <c r="AU57" s="505"/>
      <c r="AV57" s="505"/>
      <c r="AW57" s="505"/>
      <c r="AX57" s="505"/>
      <c r="AY57" s="505"/>
      <c r="AZ57" s="505"/>
      <c r="BA57" s="505"/>
      <c r="BB57" s="505"/>
      <c r="BC57" s="505"/>
      <c r="BD57" s="505"/>
      <c r="BE57" s="505"/>
      <c r="BF57" s="505"/>
      <c r="BG57" s="505"/>
      <c r="BH57" s="505"/>
      <c r="BI57" s="505"/>
      <c r="BJ57" s="505"/>
      <c r="BK57" s="505"/>
      <c r="BL57" s="505"/>
      <c r="BM57" s="505"/>
      <c r="BN57" s="505"/>
      <c r="BO57" s="505"/>
    </row>
    <row r="58" spans="1:67" s="438" customFormat="1" ht="22.5" customHeight="1">
      <c r="A58" s="436" t="s">
        <v>155</v>
      </c>
      <c r="B58" s="597" t="s">
        <v>1180</v>
      </c>
      <c r="C58" s="598"/>
      <c r="D58" s="598"/>
      <c r="E58" s="599"/>
      <c r="F58" s="499" t="s">
        <v>1239</v>
      </c>
      <c r="G58" s="445">
        <v>3</v>
      </c>
      <c r="H58" s="439"/>
      <c r="I58" s="447">
        <v>177.64</v>
      </c>
      <c r="J58" s="444"/>
      <c r="K58" s="445">
        <f t="shared" si="2"/>
        <v>532.92</v>
      </c>
      <c r="L58" s="439"/>
      <c r="M58" s="437"/>
      <c r="N58" s="530"/>
      <c r="O58" s="438" t="s">
        <v>1181</v>
      </c>
      <c r="Q58" s="440"/>
      <c r="R58" s="524" t="e">
        <f>R52*R56</f>
        <v>#REF!</v>
      </c>
      <c r="S58" s="507"/>
      <c r="T58" s="505"/>
      <c r="U58" s="505"/>
      <c r="V58" s="505"/>
      <c r="W58" s="505"/>
      <c r="X58" s="505"/>
      <c r="Y58" s="505"/>
      <c r="Z58" s="505"/>
      <c r="AA58" s="505"/>
      <c r="AB58" s="505"/>
      <c r="AC58" s="505"/>
      <c r="AD58" s="505"/>
      <c r="AE58" s="505"/>
      <c r="AF58" s="505"/>
      <c r="AG58" s="505"/>
      <c r="AH58" s="505"/>
      <c r="AI58" s="505"/>
      <c r="AJ58" s="505"/>
      <c r="AK58" s="505"/>
      <c r="AL58" s="505"/>
      <c r="AM58" s="505"/>
      <c r="AN58" s="505"/>
      <c r="AO58" s="505"/>
      <c r="AP58" s="505"/>
      <c r="AQ58" s="505"/>
      <c r="AR58" s="505"/>
      <c r="AS58" s="505"/>
      <c r="AT58" s="505"/>
      <c r="AU58" s="505"/>
      <c r="AV58" s="505"/>
      <c r="AW58" s="505"/>
      <c r="AX58" s="505"/>
      <c r="AY58" s="505"/>
      <c r="AZ58" s="505"/>
      <c r="BA58" s="505"/>
      <c r="BB58" s="505"/>
      <c r="BC58" s="505"/>
      <c r="BD58" s="505"/>
      <c r="BE58" s="505"/>
      <c r="BF58" s="505"/>
      <c r="BG58" s="505"/>
      <c r="BH58" s="505"/>
      <c r="BI58" s="505"/>
      <c r="BJ58" s="505"/>
      <c r="BK58" s="505"/>
      <c r="BL58" s="505"/>
      <c r="BM58" s="505"/>
      <c r="BN58" s="505"/>
      <c r="BO58" s="505"/>
    </row>
    <row r="59" spans="1:67" s="438" customFormat="1" ht="12" customHeight="1">
      <c r="A59" s="436" t="s">
        <v>156</v>
      </c>
      <c r="B59" s="594" t="s">
        <v>1243</v>
      </c>
      <c r="C59" s="595"/>
      <c r="D59" s="595"/>
      <c r="E59" s="596"/>
      <c r="F59" s="499" t="s">
        <v>963</v>
      </c>
      <c r="G59" s="445">
        <v>16.2</v>
      </c>
      <c r="H59" s="439"/>
      <c r="I59" s="447">
        <v>8.84</v>
      </c>
      <c r="J59" s="444"/>
      <c r="K59" s="445">
        <f t="shared" si="2"/>
        <v>143.208</v>
      </c>
      <c r="L59" s="439"/>
      <c r="M59" s="437"/>
      <c r="N59" s="530"/>
      <c r="O59" s="393" t="s">
        <v>1245</v>
      </c>
      <c r="Q59" s="440"/>
      <c r="R59" s="524"/>
      <c r="S59" s="507"/>
      <c r="T59" s="505"/>
      <c r="U59" s="505"/>
      <c r="V59" s="505"/>
      <c r="W59" s="505"/>
      <c r="X59" s="505"/>
      <c r="Y59" s="505"/>
      <c r="Z59" s="505"/>
      <c r="AA59" s="505"/>
      <c r="AB59" s="505"/>
      <c r="AC59" s="505"/>
      <c r="AD59" s="505"/>
      <c r="AE59" s="505"/>
      <c r="AF59" s="505"/>
      <c r="AG59" s="505"/>
      <c r="AH59" s="505"/>
      <c r="AI59" s="505"/>
      <c r="AJ59" s="505"/>
      <c r="AK59" s="505"/>
      <c r="AL59" s="505"/>
      <c r="AM59" s="505"/>
      <c r="AN59" s="505"/>
      <c r="AO59" s="505"/>
      <c r="AP59" s="505"/>
      <c r="AQ59" s="505"/>
      <c r="AR59" s="505"/>
      <c r="AS59" s="505"/>
      <c r="AT59" s="505"/>
      <c r="AU59" s="505"/>
      <c r="AV59" s="505"/>
      <c r="AW59" s="505"/>
      <c r="AX59" s="505"/>
      <c r="AY59" s="505"/>
      <c r="AZ59" s="505"/>
      <c r="BA59" s="505"/>
      <c r="BB59" s="505"/>
      <c r="BC59" s="505"/>
      <c r="BD59" s="505"/>
      <c r="BE59" s="505"/>
      <c r="BF59" s="505"/>
      <c r="BG59" s="505"/>
      <c r="BH59" s="505"/>
      <c r="BI59" s="505"/>
      <c r="BJ59" s="505"/>
      <c r="BK59" s="505"/>
      <c r="BL59" s="505"/>
      <c r="BM59" s="505"/>
      <c r="BN59" s="505"/>
      <c r="BO59" s="505"/>
    </row>
    <row r="60" spans="1:67" s="438" customFormat="1" ht="10.5" customHeight="1">
      <c r="A60" s="441" t="s">
        <v>158</v>
      </c>
      <c r="B60" s="582" t="s">
        <v>1122</v>
      </c>
      <c r="C60" s="583"/>
      <c r="D60" s="583"/>
      <c r="E60" s="584"/>
      <c r="F60" s="499"/>
      <c r="G60" s="443"/>
      <c r="H60" s="439"/>
      <c r="I60" s="445"/>
      <c r="J60" s="439"/>
      <c r="K60" s="445">
        <f t="shared" si="2"/>
        <v>0</v>
      </c>
      <c r="L60" s="439"/>
      <c r="M60" s="437"/>
      <c r="N60" s="530"/>
      <c r="O60" s="550" t="s">
        <v>1134</v>
      </c>
      <c r="Q60" s="450"/>
      <c r="R60" s="505"/>
      <c r="S60" s="505"/>
      <c r="T60" s="504"/>
      <c r="U60" s="505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05"/>
      <c r="AL60" s="505"/>
      <c r="AM60" s="505"/>
      <c r="AN60" s="505"/>
      <c r="AO60" s="505"/>
      <c r="AP60" s="505"/>
      <c r="AQ60" s="505"/>
      <c r="AR60" s="505"/>
      <c r="AS60" s="505"/>
      <c r="AT60" s="505"/>
      <c r="AU60" s="505"/>
      <c r="AV60" s="505"/>
      <c r="AW60" s="505"/>
      <c r="AX60" s="505"/>
      <c r="AY60" s="505"/>
      <c r="AZ60" s="505"/>
      <c r="BA60" s="505"/>
      <c r="BB60" s="505"/>
      <c r="BC60" s="505"/>
      <c r="BD60" s="505"/>
      <c r="BE60" s="505"/>
      <c r="BF60" s="505"/>
      <c r="BG60" s="505"/>
      <c r="BH60" s="505"/>
      <c r="BI60" s="505"/>
      <c r="BJ60" s="505"/>
      <c r="BK60" s="505"/>
      <c r="BL60" s="505"/>
      <c r="BM60" s="505"/>
      <c r="BN60" s="505"/>
      <c r="BO60" s="505"/>
    </row>
    <row r="61" spans="1:67" s="438" customFormat="1" ht="12" customHeight="1">
      <c r="A61" s="436" t="s">
        <v>159</v>
      </c>
      <c r="B61" s="594" t="s">
        <v>1246</v>
      </c>
      <c r="C61" s="595"/>
      <c r="D61" s="595"/>
      <c r="E61" s="596"/>
      <c r="F61" s="499" t="s">
        <v>1239</v>
      </c>
      <c r="G61" s="445">
        <v>2</v>
      </c>
      <c r="H61" s="439"/>
      <c r="I61" s="447">
        <v>58.24</v>
      </c>
      <c r="J61" s="444"/>
      <c r="K61" s="445">
        <f t="shared" si="2"/>
        <v>116.48</v>
      </c>
      <c r="L61" s="439"/>
      <c r="M61" s="437">
        <f>SUM(K52:K61)</f>
        <v>4382.3679999999995</v>
      </c>
      <c r="N61" s="530"/>
      <c r="O61" s="393" t="s">
        <v>1178</v>
      </c>
      <c r="Q61" s="440"/>
      <c r="R61" s="524"/>
      <c r="S61" s="507"/>
      <c r="T61" s="505"/>
      <c r="U61" s="505"/>
      <c r="V61" s="505"/>
      <c r="W61" s="505"/>
      <c r="X61" s="505"/>
      <c r="Y61" s="505"/>
      <c r="Z61" s="505"/>
      <c r="AA61" s="505"/>
      <c r="AB61" s="505"/>
      <c r="AC61" s="505"/>
      <c r="AD61" s="505"/>
      <c r="AE61" s="505"/>
      <c r="AF61" s="505"/>
      <c r="AG61" s="505"/>
      <c r="AH61" s="505"/>
      <c r="AI61" s="505"/>
      <c r="AJ61" s="505"/>
      <c r="AK61" s="505"/>
      <c r="AL61" s="505"/>
      <c r="AM61" s="505"/>
      <c r="AN61" s="505"/>
      <c r="AO61" s="505"/>
      <c r="AP61" s="505"/>
      <c r="AQ61" s="505"/>
      <c r="AR61" s="505"/>
      <c r="AS61" s="505"/>
      <c r="AT61" s="505"/>
      <c r="AU61" s="505"/>
      <c r="AV61" s="505"/>
      <c r="AW61" s="505"/>
      <c r="AX61" s="505"/>
      <c r="AY61" s="505"/>
      <c r="AZ61" s="505"/>
      <c r="BA61" s="505"/>
      <c r="BB61" s="505"/>
      <c r="BC61" s="505"/>
      <c r="BD61" s="505"/>
      <c r="BE61" s="505"/>
      <c r="BF61" s="505"/>
      <c r="BG61" s="505"/>
      <c r="BH61" s="505"/>
      <c r="BI61" s="505"/>
      <c r="BJ61" s="505"/>
      <c r="BK61" s="505"/>
      <c r="BL61" s="505"/>
      <c r="BM61" s="505"/>
      <c r="BN61" s="505"/>
      <c r="BO61" s="505"/>
    </row>
    <row r="62" spans="1:67" s="438" customFormat="1" ht="10.5" customHeight="1">
      <c r="A62" s="441">
        <v>7</v>
      </c>
      <c r="B62" s="582" t="s">
        <v>1247</v>
      </c>
      <c r="C62" s="583"/>
      <c r="D62" s="583"/>
      <c r="E62" s="584"/>
      <c r="F62" s="499"/>
      <c r="G62" s="443"/>
      <c r="H62" s="439"/>
      <c r="I62" s="445"/>
      <c r="J62" s="439"/>
      <c r="K62" s="445">
        <f t="shared" si="2"/>
        <v>0</v>
      </c>
      <c r="L62" s="439"/>
      <c r="M62" s="437"/>
      <c r="N62" s="530"/>
      <c r="O62" s="550" t="s">
        <v>1135</v>
      </c>
      <c r="Q62" s="450"/>
      <c r="R62" s="505"/>
      <c r="S62" s="505"/>
      <c r="T62" s="504"/>
      <c r="U62" s="505"/>
      <c r="V62" s="505"/>
      <c r="W62" s="505"/>
      <c r="X62" s="505"/>
      <c r="Y62" s="505"/>
      <c r="Z62" s="505"/>
      <c r="AA62" s="505"/>
      <c r="AB62" s="505"/>
      <c r="AC62" s="505"/>
      <c r="AD62" s="505"/>
      <c r="AE62" s="505"/>
      <c r="AF62" s="505"/>
      <c r="AG62" s="505"/>
      <c r="AH62" s="505"/>
      <c r="AI62" s="505"/>
      <c r="AJ62" s="505"/>
      <c r="AK62" s="505"/>
      <c r="AL62" s="505"/>
      <c r="AM62" s="505"/>
      <c r="AN62" s="505"/>
      <c r="AO62" s="505"/>
      <c r="AP62" s="505"/>
      <c r="AQ62" s="505"/>
      <c r="AR62" s="505"/>
      <c r="AS62" s="505"/>
      <c r="AT62" s="505"/>
      <c r="AU62" s="505"/>
      <c r="AV62" s="505"/>
      <c r="AW62" s="505"/>
      <c r="AX62" s="505"/>
      <c r="AY62" s="505"/>
      <c r="AZ62" s="505"/>
      <c r="BA62" s="505"/>
      <c r="BB62" s="505"/>
      <c r="BC62" s="505"/>
      <c r="BD62" s="505"/>
      <c r="BE62" s="505"/>
      <c r="BF62" s="505"/>
      <c r="BG62" s="505"/>
      <c r="BH62" s="505"/>
      <c r="BI62" s="505"/>
      <c r="BJ62" s="505"/>
      <c r="BK62" s="505"/>
      <c r="BL62" s="505"/>
      <c r="BM62" s="505"/>
      <c r="BN62" s="505"/>
      <c r="BO62" s="505"/>
    </row>
    <row r="63" spans="1:67" s="438" customFormat="1" ht="10.5" customHeight="1">
      <c r="A63" s="441" t="s">
        <v>180</v>
      </c>
      <c r="B63" s="582" t="s">
        <v>1367</v>
      </c>
      <c r="C63" s="583"/>
      <c r="D63" s="583"/>
      <c r="E63" s="584"/>
      <c r="F63" s="499"/>
      <c r="G63" s="443"/>
      <c r="H63" s="439"/>
      <c r="I63" s="445"/>
      <c r="J63" s="439"/>
      <c r="K63" s="445">
        <f t="shared" si="2"/>
        <v>0</v>
      </c>
      <c r="L63" s="439"/>
      <c r="M63" s="437"/>
      <c r="N63" s="530"/>
      <c r="O63" s="550" t="s">
        <v>1368</v>
      </c>
      <c r="Q63" s="450"/>
      <c r="R63" s="505"/>
      <c r="S63" s="505"/>
      <c r="T63" s="504"/>
      <c r="U63" s="505"/>
      <c r="V63" s="505"/>
      <c r="W63" s="505"/>
      <c r="X63" s="505"/>
      <c r="Y63" s="505"/>
      <c r="Z63" s="505"/>
      <c r="AA63" s="505"/>
      <c r="AB63" s="505"/>
      <c r="AC63" s="505"/>
      <c r="AD63" s="505"/>
      <c r="AE63" s="505"/>
      <c r="AF63" s="505"/>
      <c r="AG63" s="505"/>
      <c r="AH63" s="505"/>
      <c r="AI63" s="505"/>
      <c r="AJ63" s="505"/>
      <c r="AK63" s="505"/>
      <c r="AL63" s="505"/>
      <c r="AM63" s="505"/>
      <c r="AN63" s="505"/>
      <c r="AO63" s="505"/>
      <c r="AP63" s="505"/>
      <c r="AQ63" s="505"/>
      <c r="AR63" s="505"/>
      <c r="AS63" s="505"/>
      <c r="AT63" s="505"/>
      <c r="AU63" s="505"/>
      <c r="AV63" s="505"/>
      <c r="AW63" s="505"/>
      <c r="AX63" s="505"/>
      <c r="AY63" s="505"/>
      <c r="AZ63" s="505"/>
      <c r="BA63" s="505"/>
      <c r="BB63" s="505"/>
      <c r="BC63" s="505"/>
      <c r="BD63" s="505"/>
      <c r="BE63" s="505"/>
      <c r="BF63" s="505"/>
      <c r="BG63" s="505"/>
      <c r="BH63" s="505"/>
      <c r="BI63" s="505"/>
      <c r="BJ63" s="505"/>
      <c r="BK63" s="505"/>
      <c r="BL63" s="505"/>
      <c r="BM63" s="505"/>
      <c r="BN63" s="505"/>
      <c r="BO63" s="505"/>
    </row>
    <row r="64" spans="1:67" s="438" customFormat="1" ht="12" customHeight="1">
      <c r="A64" s="436" t="s">
        <v>181</v>
      </c>
      <c r="B64" s="594" t="s">
        <v>1366</v>
      </c>
      <c r="C64" s="595"/>
      <c r="D64" s="595"/>
      <c r="E64" s="596"/>
      <c r="F64" s="499" t="s">
        <v>1126</v>
      </c>
      <c r="G64" s="445">
        <v>1.8</v>
      </c>
      <c r="H64" s="439"/>
      <c r="I64" s="447">
        <v>299.51</v>
      </c>
      <c r="J64" s="444"/>
      <c r="K64" s="445">
        <f t="shared" si="2"/>
        <v>539.118</v>
      </c>
      <c r="L64" s="439"/>
      <c r="M64" s="437"/>
      <c r="N64" s="530"/>
      <c r="O64" s="393" t="s">
        <v>1369</v>
      </c>
      <c r="Q64" s="440"/>
      <c r="R64" s="524"/>
      <c r="S64" s="507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5"/>
      <c r="AK64" s="505"/>
      <c r="AL64" s="505"/>
      <c r="AM64" s="505"/>
      <c r="AN64" s="505"/>
      <c r="AO64" s="505"/>
      <c r="AP64" s="505"/>
      <c r="AQ64" s="505"/>
      <c r="AR64" s="505"/>
      <c r="AS64" s="505"/>
      <c r="AT64" s="505"/>
      <c r="AU64" s="505"/>
      <c r="AV64" s="505"/>
      <c r="AW64" s="505"/>
      <c r="AX64" s="505"/>
      <c r="AY64" s="505"/>
      <c r="AZ64" s="505"/>
      <c r="BA64" s="505"/>
      <c r="BB64" s="505"/>
      <c r="BC64" s="505"/>
      <c r="BD64" s="505"/>
      <c r="BE64" s="505"/>
      <c r="BF64" s="505"/>
      <c r="BG64" s="505"/>
      <c r="BH64" s="505"/>
      <c r="BI64" s="505"/>
      <c r="BJ64" s="505"/>
      <c r="BK64" s="505"/>
      <c r="BL64" s="505"/>
      <c r="BM64" s="505"/>
      <c r="BN64" s="505"/>
      <c r="BO64" s="505"/>
    </row>
    <row r="65" spans="1:67" s="438" customFormat="1" ht="10.5" customHeight="1">
      <c r="A65" s="441" t="s">
        <v>184</v>
      </c>
      <c r="B65" s="582" t="s">
        <v>1248</v>
      </c>
      <c r="C65" s="583"/>
      <c r="D65" s="583"/>
      <c r="E65" s="584"/>
      <c r="F65" s="499"/>
      <c r="G65" s="443"/>
      <c r="H65" s="439"/>
      <c r="I65" s="445"/>
      <c r="J65" s="439"/>
      <c r="K65" s="445">
        <f t="shared" si="2"/>
        <v>0</v>
      </c>
      <c r="L65" s="439"/>
      <c r="M65" s="437"/>
      <c r="N65" s="530"/>
      <c r="O65" s="550" t="s">
        <v>1183</v>
      </c>
      <c r="Q65" s="450"/>
      <c r="R65" s="505"/>
      <c r="S65" s="505"/>
      <c r="T65" s="504"/>
      <c r="U65" s="505"/>
      <c r="V65" s="505"/>
      <c r="W65" s="505"/>
      <c r="X65" s="505"/>
      <c r="Y65" s="505"/>
      <c r="Z65" s="505"/>
      <c r="AA65" s="505"/>
      <c r="AB65" s="505"/>
      <c r="AC65" s="505"/>
      <c r="AD65" s="505"/>
      <c r="AE65" s="505"/>
      <c r="AF65" s="505"/>
      <c r="AG65" s="505"/>
      <c r="AH65" s="505"/>
      <c r="AI65" s="505"/>
      <c r="AJ65" s="505"/>
      <c r="AK65" s="505"/>
      <c r="AL65" s="505"/>
      <c r="AM65" s="505"/>
      <c r="AN65" s="505"/>
      <c r="AO65" s="505"/>
      <c r="AP65" s="505"/>
      <c r="AQ65" s="505"/>
      <c r="AR65" s="505"/>
      <c r="AS65" s="505"/>
      <c r="AT65" s="505"/>
      <c r="AU65" s="505"/>
      <c r="AV65" s="505"/>
      <c r="AW65" s="505"/>
      <c r="AX65" s="505"/>
      <c r="AY65" s="505"/>
      <c r="AZ65" s="505"/>
      <c r="BA65" s="505"/>
      <c r="BB65" s="505"/>
      <c r="BC65" s="505"/>
      <c r="BD65" s="505"/>
      <c r="BE65" s="505"/>
      <c r="BF65" s="505"/>
      <c r="BG65" s="505"/>
      <c r="BH65" s="505"/>
      <c r="BI65" s="505"/>
      <c r="BJ65" s="505"/>
      <c r="BK65" s="505"/>
      <c r="BL65" s="505"/>
      <c r="BM65" s="505"/>
      <c r="BN65" s="505"/>
      <c r="BO65" s="505"/>
    </row>
    <row r="66" spans="1:67" s="438" customFormat="1" ht="12" customHeight="1">
      <c r="A66" s="436" t="s">
        <v>185</v>
      </c>
      <c r="B66" s="594" t="s">
        <v>1182</v>
      </c>
      <c r="C66" s="595"/>
      <c r="D66" s="595"/>
      <c r="E66" s="596"/>
      <c r="F66" s="499" t="s">
        <v>1126</v>
      </c>
      <c r="G66" s="445">
        <v>17.85</v>
      </c>
      <c r="H66" s="439"/>
      <c r="I66" s="447">
        <v>18.61</v>
      </c>
      <c r="J66" s="444"/>
      <c r="K66" s="445">
        <f t="shared" si="2"/>
        <v>332.18850000000003</v>
      </c>
      <c r="L66" s="439"/>
      <c r="M66" s="437">
        <f>SUM(K62:K66)</f>
        <v>871.3065000000001</v>
      </c>
      <c r="N66" s="530"/>
      <c r="O66" s="393" t="s">
        <v>1184</v>
      </c>
      <c r="Q66" s="440"/>
      <c r="R66" s="524"/>
      <c r="S66" s="507"/>
      <c r="T66" s="505"/>
      <c r="U66" s="505"/>
      <c r="V66" s="505"/>
      <c r="W66" s="505"/>
      <c r="X66" s="505"/>
      <c r="Y66" s="505"/>
      <c r="Z66" s="505"/>
      <c r="AA66" s="505"/>
      <c r="AB66" s="505"/>
      <c r="AC66" s="505"/>
      <c r="AD66" s="505"/>
      <c r="AE66" s="505"/>
      <c r="AF66" s="505"/>
      <c r="AG66" s="505"/>
      <c r="AH66" s="505"/>
      <c r="AI66" s="505"/>
      <c r="AJ66" s="505"/>
      <c r="AK66" s="505"/>
      <c r="AL66" s="505"/>
      <c r="AM66" s="505"/>
      <c r="AN66" s="505"/>
      <c r="AO66" s="505"/>
      <c r="AP66" s="505"/>
      <c r="AQ66" s="505"/>
      <c r="AR66" s="505"/>
      <c r="AS66" s="505"/>
      <c r="AT66" s="505"/>
      <c r="AU66" s="505"/>
      <c r="AV66" s="505"/>
      <c r="AW66" s="505"/>
      <c r="AX66" s="505"/>
      <c r="AY66" s="505"/>
      <c r="AZ66" s="505"/>
      <c r="BA66" s="505"/>
      <c r="BB66" s="505"/>
      <c r="BC66" s="505"/>
      <c r="BD66" s="505"/>
      <c r="BE66" s="505"/>
      <c r="BF66" s="505"/>
      <c r="BG66" s="505"/>
      <c r="BH66" s="505"/>
      <c r="BI66" s="505"/>
      <c r="BJ66" s="505"/>
      <c r="BK66" s="505"/>
      <c r="BL66" s="505"/>
      <c r="BM66" s="505"/>
      <c r="BN66" s="505"/>
      <c r="BO66" s="505"/>
    </row>
    <row r="67" spans="1:67" s="438" customFormat="1" ht="10.5" customHeight="1">
      <c r="A67" s="441">
        <v>8</v>
      </c>
      <c r="B67" s="582" t="s">
        <v>1087</v>
      </c>
      <c r="C67" s="583"/>
      <c r="D67" s="583"/>
      <c r="E67" s="584"/>
      <c r="F67" s="499"/>
      <c r="G67" s="443"/>
      <c r="H67" s="439"/>
      <c r="I67" s="445"/>
      <c r="J67" s="439"/>
      <c r="K67" s="445">
        <f t="shared" si="2"/>
        <v>0</v>
      </c>
      <c r="L67" s="439"/>
      <c r="M67" s="437"/>
      <c r="N67" s="530"/>
      <c r="O67" s="550" t="s">
        <v>1136</v>
      </c>
      <c r="Q67" s="450"/>
      <c r="R67" s="505"/>
      <c r="S67" s="505"/>
      <c r="T67" s="504"/>
      <c r="U67" s="505"/>
      <c r="V67" s="505"/>
      <c r="W67" s="505"/>
      <c r="X67" s="505"/>
      <c r="Y67" s="505"/>
      <c r="Z67" s="505"/>
      <c r="AA67" s="505"/>
      <c r="AB67" s="505"/>
      <c r="AC67" s="505"/>
      <c r="AD67" s="505"/>
      <c r="AE67" s="505"/>
      <c r="AF67" s="505"/>
      <c r="AG67" s="505"/>
      <c r="AH67" s="505"/>
      <c r="AI67" s="505"/>
      <c r="AJ67" s="505"/>
      <c r="AK67" s="505"/>
      <c r="AL67" s="505"/>
      <c r="AM67" s="505"/>
      <c r="AN67" s="505"/>
      <c r="AO67" s="505"/>
      <c r="AP67" s="505"/>
      <c r="AQ67" s="505"/>
      <c r="AR67" s="505"/>
      <c r="AS67" s="505"/>
      <c r="AT67" s="505"/>
      <c r="AU67" s="505"/>
      <c r="AV67" s="505"/>
      <c r="AW67" s="505"/>
      <c r="AX67" s="505"/>
      <c r="AY67" s="505"/>
      <c r="AZ67" s="505"/>
      <c r="BA67" s="505"/>
      <c r="BB67" s="505"/>
      <c r="BC67" s="505"/>
      <c r="BD67" s="505"/>
      <c r="BE67" s="505"/>
      <c r="BF67" s="505"/>
      <c r="BG67" s="505"/>
      <c r="BH67" s="505"/>
      <c r="BI67" s="505"/>
      <c r="BJ67" s="505"/>
      <c r="BK67" s="505"/>
      <c r="BL67" s="505"/>
      <c r="BM67" s="505"/>
      <c r="BN67" s="505"/>
      <c r="BO67" s="505"/>
    </row>
    <row r="68" spans="1:67" s="438" customFormat="1" ht="10.5" customHeight="1">
      <c r="A68" s="441" t="s">
        <v>211</v>
      </c>
      <c r="B68" s="582" t="s">
        <v>1371</v>
      </c>
      <c r="C68" s="583"/>
      <c r="D68" s="583"/>
      <c r="E68" s="584"/>
      <c r="F68" s="499"/>
      <c r="G68" s="443"/>
      <c r="H68" s="439"/>
      <c r="I68" s="445"/>
      <c r="J68" s="439"/>
      <c r="K68" s="445">
        <f t="shared" si="2"/>
        <v>0</v>
      </c>
      <c r="L68" s="439"/>
      <c r="M68" s="437"/>
      <c r="N68" s="530"/>
      <c r="O68" s="550" t="s">
        <v>1370</v>
      </c>
      <c r="Q68" s="450"/>
      <c r="R68" s="505"/>
      <c r="S68" s="505"/>
      <c r="T68" s="504"/>
      <c r="U68" s="505"/>
      <c r="V68" s="505"/>
      <c r="W68" s="505"/>
      <c r="X68" s="505"/>
      <c r="Y68" s="505"/>
      <c r="Z68" s="505"/>
      <c r="AA68" s="505"/>
      <c r="AB68" s="505"/>
      <c r="AC68" s="505"/>
      <c r="AD68" s="505"/>
      <c r="AE68" s="505"/>
      <c r="AF68" s="505"/>
      <c r="AG68" s="505"/>
      <c r="AH68" s="505"/>
      <c r="AI68" s="505"/>
      <c r="AJ68" s="505"/>
      <c r="AK68" s="505"/>
      <c r="AL68" s="505"/>
      <c r="AM68" s="505"/>
      <c r="AN68" s="505"/>
      <c r="AO68" s="505"/>
      <c r="AP68" s="505"/>
      <c r="AQ68" s="505"/>
      <c r="AR68" s="505"/>
      <c r="AS68" s="505"/>
      <c r="AT68" s="505"/>
      <c r="AU68" s="505"/>
      <c r="AV68" s="505"/>
      <c r="AW68" s="505"/>
      <c r="AX68" s="505"/>
      <c r="AY68" s="505"/>
      <c r="AZ68" s="505"/>
      <c r="BA68" s="505"/>
      <c r="BB68" s="505"/>
      <c r="BC68" s="505"/>
      <c r="BD68" s="505"/>
      <c r="BE68" s="505"/>
      <c r="BF68" s="505"/>
      <c r="BG68" s="505"/>
      <c r="BH68" s="505"/>
      <c r="BI68" s="505"/>
      <c r="BJ68" s="505"/>
      <c r="BK68" s="505"/>
      <c r="BL68" s="505"/>
      <c r="BM68" s="505"/>
      <c r="BN68" s="505"/>
      <c r="BO68" s="505"/>
    </row>
    <row r="69" spans="1:67" s="438" customFormat="1" ht="35.25" customHeight="1">
      <c r="A69" s="436" t="s">
        <v>212</v>
      </c>
      <c r="B69" s="597" t="s">
        <v>1372</v>
      </c>
      <c r="C69" s="598"/>
      <c r="D69" s="598"/>
      <c r="E69" s="599"/>
      <c r="F69" s="499" t="s">
        <v>1126</v>
      </c>
      <c r="G69" s="445">
        <v>140.18</v>
      </c>
      <c r="H69" s="439"/>
      <c r="I69" s="545">
        <v>166.54</v>
      </c>
      <c r="J69" s="547"/>
      <c r="K69" s="445">
        <f t="shared" si="2"/>
        <v>23345.5772</v>
      </c>
      <c r="L69" s="439"/>
      <c r="M69" s="437"/>
      <c r="N69" s="530"/>
      <c r="Q69" s="548"/>
      <c r="R69" s="524"/>
      <c r="S69" s="507"/>
      <c r="T69" s="505"/>
      <c r="U69" s="505"/>
      <c r="V69" s="505"/>
      <c r="W69" s="505"/>
      <c r="X69" s="505"/>
      <c r="Y69" s="505"/>
      <c r="Z69" s="505"/>
      <c r="AA69" s="505"/>
      <c r="AB69" s="505"/>
      <c r="AC69" s="505"/>
      <c r="AD69" s="505"/>
      <c r="AE69" s="505"/>
      <c r="AF69" s="505"/>
      <c r="AG69" s="505"/>
      <c r="AH69" s="505"/>
      <c r="AI69" s="505"/>
      <c r="AJ69" s="505"/>
      <c r="AK69" s="505"/>
      <c r="AL69" s="505"/>
      <c r="AM69" s="505"/>
      <c r="AN69" s="505"/>
      <c r="AO69" s="505"/>
      <c r="AP69" s="505"/>
      <c r="AQ69" s="505"/>
      <c r="AR69" s="505"/>
      <c r="AS69" s="505"/>
      <c r="AT69" s="505"/>
      <c r="AU69" s="505"/>
      <c r="AV69" s="505"/>
      <c r="AW69" s="505"/>
      <c r="AX69" s="505"/>
      <c r="AY69" s="505"/>
      <c r="AZ69" s="505"/>
      <c r="BA69" s="505"/>
      <c r="BB69" s="505"/>
      <c r="BC69" s="505"/>
      <c r="BD69" s="505"/>
      <c r="BE69" s="505"/>
      <c r="BF69" s="505"/>
      <c r="BG69" s="505"/>
      <c r="BH69" s="505"/>
      <c r="BI69" s="505"/>
      <c r="BJ69" s="505"/>
      <c r="BK69" s="505"/>
      <c r="BL69" s="505"/>
      <c r="BM69" s="505"/>
      <c r="BN69" s="505"/>
      <c r="BO69" s="505"/>
    </row>
    <row r="70" spans="1:67" s="438" customFormat="1" ht="10.5" customHeight="1">
      <c r="A70" s="441" t="s">
        <v>215</v>
      </c>
      <c r="B70" s="582" t="s">
        <v>1249</v>
      </c>
      <c r="C70" s="583"/>
      <c r="D70" s="583"/>
      <c r="E70" s="584"/>
      <c r="F70" s="499"/>
      <c r="G70" s="443"/>
      <c r="H70" s="439"/>
      <c r="I70" s="445"/>
      <c r="J70" s="439"/>
      <c r="K70" s="445">
        <f t="shared" si="2"/>
        <v>0</v>
      </c>
      <c r="L70" s="439"/>
      <c r="M70" s="437"/>
      <c r="N70" s="530"/>
      <c r="O70" s="550" t="s">
        <v>1137</v>
      </c>
      <c r="Q70" s="450"/>
      <c r="R70" s="505"/>
      <c r="S70" s="505"/>
      <c r="T70" s="504"/>
      <c r="U70" s="505"/>
      <c r="V70" s="505"/>
      <c r="W70" s="505"/>
      <c r="X70" s="505"/>
      <c r="Y70" s="505"/>
      <c r="Z70" s="505"/>
      <c r="AA70" s="505"/>
      <c r="AB70" s="505"/>
      <c r="AC70" s="505"/>
      <c r="AD70" s="505"/>
      <c r="AE70" s="505"/>
      <c r="AF70" s="505"/>
      <c r="AG70" s="505"/>
      <c r="AH70" s="505"/>
      <c r="AI70" s="505"/>
      <c r="AJ70" s="505"/>
      <c r="AK70" s="505"/>
      <c r="AL70" s="505"/>
      <c r="AM70" s="505"/>
      <c r="AN70" s="505"/>
      <c r="AO70" s="505"/>
      <c r="AP70" s="505"/>
      <c r="AQ70" s="505"/>
      <c r="AR70" s="505"/>
      <c r="AS70" s="505"/>
      <c r="AT70" s="505"/>
      <c r="AU70" s="505"/>
      <c r="AV70" s="505"/>
      <c r="AW70" s="505"/>
      <c r="AX70" s="505"/>
      <c r="AY70" s="505"/>
      <c r="AZ70" s="505"/>
      <c r="BA70" s="505"/>
      <c r="BB70" s="505"/>
      <c r="BC70" s="505"/>
      <c r="BD70" s="505"/>
      <c r="BE70" s="505"/>
      <c r="BF70" s="505"/>
      <c r="BG70" s="505"/>
      <c r="BH70" s="505"/>
      <c r="BI70" s="505"/>
      <c r="BJ70" s="505"/>
      <c r="BK70" s="505"/>
      <c r="BL70" s="505"/>
      <c r="BM70" s="505"/>
      <c r="BN70" s="505"/>
      <c r="BO70" s="505"/>
    </row>
    <row r="71" spans="1:67" s="438" customFormat="1" ht="12" customHeight="1">
      <c r="A71" s="436" t="s">
        <v>216</v>
      </c>
      <c r="B71" s="594" t="s">
        <v>1333</v>
      </c>
      <c r="C71" s="595"/>
      <c r="D71" s="595"/>
      <c r="E71" s="596"/>
      <c r="F71" s="499" t="s">
        <v>963</v>
      </c>
      <c r="G71" s="445">
        <v>44.5</v>
      </c>
      <c r="H71" s="439"/>
      <c r="I71" s="447">
        <v>101.41</v>
      </c>
      <c r="J71" s="444"/>
      <c r="K71" s="445">
        <f t="shared" si="2"/>
        <v>4512.745</v>
      </c>
      <c r="L71" s="439"/>
      <c r="M71" s="437"/>
      <c r="N71" s="530"/>
      <c r="O71" s="393" t="s">
        <v>1334</v>
      </c>
      <c r="Q71" s="440"/>
      <c r="R71" s="524"/>
      <c r="S71" s="507"/>
      <c r="T71" s="505"/>
      <c r="U71" s="505"/>
      <c r="V71" s="505"/>
      <c r="W71" s="505"/>
      <c r="X71" s="505"/>
      <c r="Y71" s="505"/>
      <c r="Z71" s="505"/>
      <c r="AA71" s="505"/>
      <c r="AB71" s="505"/>
      <c r="AC71" s="505"/>
      <c r="AD71" s="505"/>
      <c r="AE71" s="505"/>
      <c r="AF71" s="505"/>
      <c r="AG71" s="505"/>
      <c r="AH71" s="505"/>
      <c r="AI71" s="505"/>
      <c r="AJ71" s="505"/>
      <c r="AK71" s="505"/>
      <c r="AL71" s="505"/>
      <c r="AM71" s="505"/>
      <c r="AN71" s="505"/>
      <c r="AO71" s="505"/>
      <c r="AP71" s="505"/>
      <c r="AQ71" s="505"/>
      <c r="AR71" s="505"/>
      <c r="AS71" s="505"/>
      <c r="AT71" s="505"/>
      <c r="AU71" s="505"/>
      <c r="AV71" s="505"/>
      <c r="AW71" s="505"/>
      <c r="AX71" s="505"/>
      <c r="AY71" s="505"/>
      <c r="AZ71" s="505"/>
      <c r="BA71" s="505"/>
      <c r="BB71" s="505"/>
      <c r="BC71" s="505"/>
      <c r="BD71" s="505"/>
      <c r="BE71" s="505"/>
      <c r="BF71" s="505"/>
      <c r="BG71" s="505"/>
      <c r="BH71" s="505"/>
      <c r="BI71" s="505"/>
      <c r="BJ71" s="505"/>
      <c r="BK71" s="505"/>
      <c r="BL71" s="505"/>
      <c r="BM71" s="505"/>
      <c r="BN71" s="505"/>
      <c r="BO71" s="505"/>
    </row>
    <row r="72" spans="1:67" s="438" customFormat="1" ht="10.5" customHeight="1">
      <c r="A72" s="441" t="s">
        <v>220</v>
      </c>
      <c r="B72" s="582" t="s">
        <v>1248</v>
      </c>
      <c r="C72" s="583"/>
      <c r="D72" s="583"/>
      <c r="E72" s="584"/>
      <c r="F72" s="499"/>
      <c r="G72" s="443"/>
      <c r="H72" s="439"/>
      <c r="I72" s="445"/>
      <c r="J72" s="439"/>
      <c r="K72" s="445">
        <f t="shared" si="2"/>
        <v>0</v>
      </c>
      <c r="L72" s="439"/>
      <c r="M72" s="437"/>
      <c r="N72" s="530"/>
      <c r="O72" s="550"/>
      <c r="Q72" s="450"/>
      <c r="R72" s="505"/>
      <c r="S72" s="505"/>
      <c r="T72" s="504"/>
      <c r="U72" s="505"/>
      <c r="V72" s="505"/>
      <c r="W72" s="505"/>
      <c r="X72" s="505"/>
      <c r="Y72" s="505"/>
      <c r="Z72" s="505"/>
      <c r="AA72" s="505"/>
      <c r="AB72" s="505"/>
      <c r="AC72" s="505"/>
      <c r="AD72" s="505"/>
      <c r="AE72" s="505"/>
      <c r="AF72" s="505"/>
      <c r="AG72" s="505"/>
      <c r="AH72" s="505"/>
      <c r="AI72" s="505"/>
      <c r="AJ72" s="505"/>
      <c r="AK72" s="505"/>
      <c r="AL72" s="505"/>
      <c r="AM72" s="505"/>
      <c r="AN72" s="505"/>
      <c r="AO72" s="505"/>
      <c r="AP72" s="505"/>
      <c r="AQ72" s="505"/>
      <c r="AR72" s="505"/>
      <c r="AS72" s="505"/>
      <c r="AT72" s="505"/>
      <c r="AU72" s="505"/>
      <c r="AV72" s="505"/>
      <c r="AW72" s="505"/>
      <c r="AX72" s="505"/>
      <c r="AY72" s="505"/>
      <c r="AZ72" s="505"/>
      <c r="BA72" s="505"/>
      <c r="BB72" s="505"/>
      <c r="BC72" s="505"/>
      <c r="BD72" s="505"/>
      <c r="BE72" s="505"/>
      <c r="BF72" s="505"/>
      <c r="BG72" s="505"/>
      <c r="BH72" s="505"/>
      <c r="BI72" s="505"/>
      <c r="BJ72" s="505"/>
      <c r="BK72" s="505"/>
      <c r="BL72" s="505"/>
      <c r="BM72" s="505"/>
      <c r="BN72" s="505"/>
      <c r="BO72" s="505"/>
    </row>
    <row r="73" spans="1:67" s="438" customFormat="1" ht="12" customHeight="1" thickBot="1">
      <c r="A73" s="436" t="s">
        <v>221</v>
      </c>
      <c r="B73" s="594" t="s">
        <v>1373</v>
      </c>
      <c r="C73" s="595"/>
      <c r="D73" s="595"/>
      <c r="E73" s="596"/>
      <c r="F73" s="499" t="s">
        <v>1126</v>
      </c>
      <c r="G73" s="445">
        <v>193.03</v>
      </c>
      <c r="H73" s="439"/>
      <c r="I73" s="447">
        <v>67.07</v>
      </c>
      <c r="J73" s="444"/>
      <c r="K73" s="445">
        <f>G73*I73</f>
        <v>12946.522099999998</v>
      </c>
      <c r="L73" s="439"/>
      <c r="M73" s="437">
        <f>SUM(K67:K73)</f>
        <v>40804.8443</v>
      </c>
      <c r="N73" s="530"/>
      <c r="O73" s="393"/>
      <c r="Q73" s="440"/>
      <c r="R73" s="524"/>
      <c r="S73" s="507"/>
      <c r="T73" s="505"/>
      <c r="U73" s="505"/>
      <c r="V73" s="505"/>
      <c r="W73" s="505"/>
      <c r="X73" s="505"/>
      <c r="Y73" s="505"/>
      <c r="Z73" s="505"/>
      <c r="AA73" s="505"/>
      <c r="AB73" s="505"/>
      <c r="AC73" s="505"/>
      <c r="AD73" s="505"/>
      <c r="AE73" s="505"/>
      <c r="AF73" s="505"/>
      <c r="AG73" s="505"/>
      <c r="AH73" s="505"/>
      <c r="AI73" s="505"/>
      <c r="AJ73" s="505"/>
      <c r="AK73" s="505"/>
      <c r="AL73" s="505"/>
      <c r="AM73" s="505"/>
      <c r="AN73" s="505"/>
      <c r="AO73" s="505"/>
      <c r="AP73" s="505"/>
      <c r="AQ73" s="505"/>
      <c r="AR73" s="505"/>
      <c r="AS73" s="505"/>
      <c r="AT73" s="505"/>
      <c r="AU73" s="505"/>
      <c r="AV73" s="505"/>
      <c r="AW73" s="505"/>
      <c r="AX73" s="505"/>
      <c r="AY73" s="505"/>
      <c r="AZ73" s="505"/>
      <c r="BA73" s="505"/>
      <c r="BB73" s="505"/>
      <c r="BC73" s="505"/>
      <c r="BD73" s="505"/>
      <c r="BE73" s="505"/>
      <c r="BF73" s="505"/>
      <c r="BG73" s="505"/>
      <c r="BH73" s="505"/>
      <c r="BI73" s="505"/>
      <c r="BJ73" s="505"/>
      <c r="BK73" s="505"/>
      <c r="BL73" s="505"/>
      <c r="BM73" s="505"/>
      <c r="BN73" s="505"/>
      <c r="BO73" s="505"/>
    </row>
    <row r="74" spans="1:17" ht="15.75" customHeight="1" thickTop="1">
      <c r="A74" s="398" t="str">
        <f>A35</f>
        <v>DATA: </v>
      </c>
      <c r="B74" s="385"/>
      <c r="C74" s="386" t="s">
        <v>941</v>
      </c>
      <c r="D74" s="385"/>
      <c r="E74" s="387"/>
      <c r="F74" s="493" t="s">
        <v>952</v>
      </c>
      <c r="G74" s="387"/>
      <c r="H74" s="385" t="s">
        <v>1124</v>
      </c>
      <c r="I74" s="387"/>
      <c r="J74" s="385"/>
      <c r="K74" s="426">
        <f>SUM(J41:K73)</f>
        <v>70200.26659999999</v>
      </c>
      <c r="L74" s="385"/>
      <c r="M74" s="523">
        <f>SUM(L41:M73)</f>
        <v>70200.26659999999</v>
      </c>
      <c r="N74" s="522"/>
      <c r="O74" s="411"/>
      <c r="Q74" s="400"/>
    </row>
    <row r="75" spans="1:17" ht="15.75" customHeight="1" thickBot="1">
      <c r="A75" s="427"/>
      <c r="B75" s="388"/>
      <c r="C75" s="389"/>
      <c r="D75" s="390"/>
      <c r="E75" s="391"/>
      <c r="F75" s="494"/>
      <c r="G75" s="391"/>
      <c r="H75" s="390" t="s">
        <v>960</v>
      </c>
      <c r="I75" s="391"/>
      <c r="J75" s="390"/>
      <c r="K75" s="428"/>
      <c r="L75" s="390"/>
      <c r="M75" s="429"/>
      <c r="N75" s="522"/>
      <c r="O75" s="411"/>
      <c r="Q75" s="400"/>
    </row>
    <row r="76" ht="18" customHeight="1" thickBot="1" thickTop="1">
      <c r="E76" s="371" t="s">
        <v>953</v>
      </c>
    </row>
    <row r="77" spans="1:16" ht="18" customHeight="1" thickTop="1">
      <c r="A77" s="397"/>
      <c r="B77" s="372" t="s">
        <v>944</v>
      </c>
      <c r="C77" s="373"/>
      <c r="D77" s="374" t="str">
        <f>D2</f>
        <v>OBRA/SERVIÇO: REFORMA DA ESCOLA DE MINEIRINHO</v>
      </c>
      <c r="E77" s="374"/>
      <c r="F77" s="493"/>
      <c r="G77" s="374"/>
      <c r="H77" s="607" t="s">
        <v>1121</v>
      </c>
      <c r="I77" s="608"/>
      <c r="J77" s="608"/>
      <c r="K77" s="609"/>
      <c r="L77" s="398"/>
      <c r="M77" s="399" t="s">
        <v>942</v>
      </c>
      <c r="N77" s="526"/>
      <c r="O77" s="400"/>
      <c r="P77" s="370">
        <f>4.7*2.1</f>
        <v>9.870000000000001</v>
      </c>
    </row>
    <row r="78" spans="1:15" ht="18" customHeight="1" thickBot="1">
      <c r="A78" s="401"/>
      <c r="B78" s="375" t="s">
        <v>945</v>
      </c>
      <c r="C78" s="376"/>
      <c r="D78" s="377"/>
      <c r="E78" s="377"/>
      <c r="G78" s="377"/>
      <c r="H78" s="610" t="str">
        <f>H3</f>
        <v>IOPES - AGOSTO/2014 (DATA BASE)</v>
      </c>
      <c r="I78" s="611"/>
      <c r="J78" s="611"/>
      <c r="K78" s="612"/>
      <c r="L78" s="402"/>
      <c r="M78" s="403" t="s">
        <v>1456</v>
      </c>
      <c r="N78" s="527"/>
      <c r="O78" s="404"/>
    </row>
    <row r="79" spans="1:15" ht="18" customHeight="1" thickTop="1">
      <c r="A79" s="401"/>
      <c r="B79" s="378" t="s">
        <v>946</v>
      </c>
      <c r="C79" s="376"/>
      <c r="D79" s="377" t="str">
        <f>D4</f>
        <v>LOCAL: LOCALIDADE DE MINEIRINHO - PRESIDENTE KENNEDY - ES</v>
      </c>
      <c r="E79" s="377"/>
      <c r="G79" s="377"/>
      <c r="H79" s="401" t="s">
        <v>947</v>
      </c>
      <c r="J79" s="401"/>
      <c r="L79" s="401"/>
      <c r="M79" s="405"/>
      <c r="N79" s="528"/>
      <c r="O79" s="406"/>
    </row>
    <row r="80" spans="1:15" ht="18" customHeight="1" thickBot="1">
      <c r="A80" s="407"/>
      <c r="B80" s="379"/>
      <c r="C80" s="380"/>
      <c r="D80" s="381"/>
      <c r="E80" s="381"/>
      <c r="F80" s="494"/>
      <c r="G80" s="381"/>
      <c r="H80" s="407" t="s">
        <v>948</v>
      </c>
      <c r="I80" s="390"/>
      <c r="J80" s="407"/>
      <c r="K80" s="408">
        <f>K74</f>
        <v>70200.26659999999</v>
      </c>
      <c r="L80" s="409"/>
      <c r="M80" s="408">
        <f>M74</f>
        <v>70200.26659999999</v>
      </c>
      <c r="N80" s="522"/>
      <c r="O80" s="411"/>
    </row>
    <row r="81" spans="1:15" ht="15" customHeight="1" thickTop="1">
      <c r="A81" s="412"/>
      <c r="B81" s="382"/>
      <c r="C81" s="382"/>
      <c r="D81" s="382"/>
      <c r="E81" s="382"/>
      <c r="F81" s="495"/>
      <c r="G81" s="413"/>
      <c r="H81" s="414"/>
      <c r="I81" s="415"/>
      <c r="J81" s="415" t="s">
        <v>955</v>
      </c>
      <c r="K81" s="415"/>
      <c r="L81" s="415"/>
      <c r="M81" s="416"/>
      <c r="N81" s="425"/>
      <c r="O81" s="393"/>
    </row>
    <row r="82" spans="1:16" ht="15" customHeight="1">
      <c r="A82" s="412" t="str">
        <f>A43</f>
        <v>ITEM</v>
      </c>
      <c r="B82" s="382"/>
      <c r="C82" s="383" t="s">
        <v>950</v>
      </c>
      <c r="D82" s="382"/>
      <c r="E82" s="382"/>
      <c r="F82" s="496" t="s">
        <v>18</v>
      </c>
      <c r="G82" s="413" t="s">
        <v>956</v>
      </c>
      <c r="H82" s="417" t="s">
        <v>957</v>
      </c>
      <c r="I82" s="417"/>
      <c r="J82" s="617" t="s">
        <v>462</v>
      </c>
      <c r="K82" s="619"/>
      <c r="L82" s="519" t="s">
        <v>943</v>
      </c>
      <c r="M82" s="520"/>
      <c r="N82" s="531"/>
      <c r="O82" s="418"/>
      <c r="P82" s="419"/>
    </row>
    <row r="83" spans="1:16" ht="9.75" customHeight="1" thickBot="1">
      <c r="A83" s="420"/>
      <c r="B83" s="384"/>
      <c r="C83" s="384"/>
      <c r="D83" s="384"/>
      <c r="E83" s="384"/>
      <c r="F83" s="497"/>
      <c r="G83" s="422"/>
      <c r="H83" s="384"/>
      <c r="I83" s="384"/>
      <c r="J83" s="421"/>
      <c r="K83" s="423"/>
      <c r="L83" s="384"/>
      <c r="M83" s="424"/>
      <c r="N83" s="425"/>
      <c r="O83" s="425"/>
      <c r="P83" s="419"/>
    </row>
    <row r="84" spans="1:67" s="438" customFormat="1" ht="10.5" customHeight="1" thickTop="1">
      <c r="A84" s="441">
        <v>9</v>
      </c>
      <c r="B84" s="582" t="s">
        <v>1374</v>
      </c>
      <c r="C84" s="583"/>
      <c r="D84" s="583"/>
      <c r="E84" s="584"/>
      <c r="F84" s="499"/>
      <c r="G84" s="443"/>
      <c r="H84" s="439"/>
      <c r="I84" s="445"/>
      <c r="J84" s="439"/>
      <c r="K84" s="445">
        <f aca="true" t="shared" si="3" ref="K84:K89">G84*I84</f>
        <v>0</v>
      </c>
      <c r="L84" s="439"/>
      <c r="M84" s="437"/>
      <c r="N84" s="530"/>
      <c r="O84" s="550">
        <v>10</v>
      </c>
      <c r="Q84" s="450"/>
      <c r="R84" s="505"/>
      <c r="S84" s="505"/>
      <c r="T84" s="504"/>
      <c r="U84" s="505"/>
      <c r="V84" s="505"/>
      <c r="W84" s="505"/>
      <c r="X84" s="505"/>
      <c r="Y84" s="505"/>
      <c r="Z84" s="505"/>
      <c r="AA84" s="505"/>
      <c r="AB84" s="505"/>
      <c r="AC84" s="505"/>
      <c r="AD84" s="505"/>
      <c r="AE84" s="505"/>
      <c r="AF84" s="505"/>
      <c r="AG84" s="505"/>
      <c r="AH84" s="505"/>
      <c r="AI84" s="505"/>
      <c r="AJ84" s="505"/>
      <c r="AK84" s="505"/>
      <c r="AL84" s="505"/>
      <c r="AM84" s="505"/>
      <c r="AN84" s="505"/>
      <c r="AO84" s="505"/>
      <c r="AP84" s="505"/>
      <c r="AQ84" s="505"/>
      <c r="AR84" s="505"/>
      <c r="AS84" s="505"/>
      <c r="AT84" s="505"/>
      <c r="AU84" s="505"/>
      <c r="AV84" s="505"/>
      <c r="AW84" s="505"/>
      <c r="AX84" s="505"/>
      <c r="AY84" s="505"/>
      <c r="AZ84" s="505"/>
      <c r="BA84" s="505"/>
      <c r="BB84" s="505"/>
      <c r="BC84" s="505"/>
      <c r="BD84" s="505"/>
      <c r="BE84" s="505"/>
      <c r="BF84" s="505"/>
      <c r="BG84" s="505"/>
      <c r="BH84" s="505"/>
      <c r="BI84" s="505"/>
      <c r="BJ84" s="505"/>
      <c r="BK84" s="505"/>
      <c r="BL84" s="505"/>
      <c r="BM84" s="505"/>
      <c r="BN84" s="505"/>
      <c r="BO84" s="505"/>
    </row>
    <row r="85" spans="1:67" s="438" customFormat="1" ht="10.5" customHeight="1">
      <c r="A85" s="441" t="s">
        <v>247</v>
      </c>
      <c r="B85" s="582" t="s">
        <v>1375</v>
      </c>
      <c r="C85" s="583"/>
      <c r="D85" s="583"/>
      <c r="E85" s="584"/>
      <c r="F85" s="499"/>
      <c r="G85" s="443"/>
      <c r="H85" s="439"/>
      <c r="I85" s="445"/>
      <c r="J85" s="439"/>
      <c r="K85" s="445">
        <f t="shared" si="3"/>
        <v>0</v>
      </c>
      <c r="L85" s="439"/>
      <c r="M85" s="437"/>
      <c r="N85" s="530"/>
      <c r="O85" s="550">
        <v>1002</v>
      </c>
      <c r="Q85" s="450"/>
      <c r="R85" s="505"/>
      <c r="S85" s="505"/>
      <c r="T85" s="504"/>
      <c r="U85" s="505"/>
      <c r="V85" s="505"/>
      <c r="W85" s="505"/>
      <c r="X85" s="505"/>
      <c r="Y85" s="505"/>
      <c r="Z85" s="505"/>
      <c r="AA85" s="505"/>
      <c r="AB85" s="505"/>
      <c r="AC85" s="505"/>
      <c r="AD85" s="505"/>
      <c r="AE85" s="505"/>
      <c r="AF85" s="505"/>
      <c r="AG85" s="505"/>
      <c r="AH85" s="505"/>
      <c r="AI85" s="505"/>
      <c r="AJ85" s="505"/>
      <c r="AK85" s="505"/>
      <c r="AL85" s="505"/>
      <c r="AM85" s="505"/>
      <c r="AN85" s="505"/>
      <c r="AO85" s="505"/>
      <c r="AP85" s="505"/>
      <c r="AQ85" s="505"/>
      <c r="AR85" s="505"/>
      <c r="AS85" s="505"/>
      <c r="AT85" s="505"/>
      <c r="AU85" s="505"/>
      <c r="AV85" s="505"/>
      <c r="AW85" s="505"/>
      <c r="AX85" s="505"/>
      <c r="AY85" s="505"/>
      <c r="AZ85" s="505"/>
      <c r="BA85" s="505"/>
      <c r="BB85" s="505"/>
      <c r="BC85" s="505"/>
      <c r="BD85" s="505"/>
      <c r="BE85" s="505"/>
      <c r="BF85" s="505"/>
      <c r="BG85" s="505"/>
      <c r="BH85" s="505"/>
      <c r="BI85" s="505"/>
      <c r="BJ85" s="505"/>
      <c r="BK85" s="505"/>
      <c r="BL85" s="505"/>
      <c r="BM85" s="505"/>
      <c r="BN85" s="505"/>
      <c r="BO85" s="505"/>
    </row>
    <row r="86" spans="1:67" s="438" customFormat="1" ht="23.25" customHeight="1">
      <c r="A86" s="442" t="s">
        <v>248</v>
      </c>
      <c r="B86" s="585" t="s">
        <v>1377</v>
      </c>
      <c r="C86" s="601"/>
      <c r="D86" s="601"/>
      <c r="E86" s="602"/>
      <c r="F86" s="499" t="s">
        <v>1126</v>
      </c>
      <c r="G86" s="443">
        <v>7.98</v>
      </c>
      <c r="H86" s="439"/>
      <c r="I86" s="445">
        <v>104.77</v>
      </c>
      <c r="J86" s="439"/>
      <c r="K86" s="445">
        <f t="shared" si="3"/>
        <v>836.0646</v>
      </c>
      <c r="L86" s="439"/>
      <c r="M86" s="437">
        <f>SUM(K84:K86)</f>
        <v>836.0646</v>
      </c>
      <c r="N86" s="530"/>
      <c r="O86" s="550" t="s">
        <v>1379</v>
      </c>
      <c r="Q86" s="450"/>
      <c r="R86" s="505"/>
      <c r="S86" s="505"/>
      <c r="T86" s="504"/>
      <c r="U86" s="505"/>
      <c r="V86" s="505"/>
      <c r="W86" s="505"/>
      <c r="X86" s="505"/>
      <c r="Y86" s="505"/>
      <c r="Z86" s="505"/>
      <c r="AA86" s="505"/>
      <c r="AB86" s="505"/>
      <c r="AC86" s="505"/>
      <c r="AD86" s="505"/>
      <c r="AE86" s="505"/>
      <c r="AF86" s="505"/>
      <c r="AG86" s="505"/>
      <c r="AH86" s="505"/>
      <c r="AI86" s="505"/>
      <c r="AJ86" s="505"/>
      <c r="AK86" s="505"/>
      <c r="AL86" s="505"/>
      <c r="AM86" s="505"/>
      <c r="AN86" s="505"/>
      <c r="AO86" s="505"/>
      <c r="AP86" s="505"/>
      <c r="AQ86" s="505"/>
      <c r="AR86" s="505"/>
      <c r="AS86" s="505"/>
      <c r="AT86" s="505"/>
      <c r="AU86" s="505"/>
      <c r="AV86" s="505"/>
      <c r="AW86" s="505"/>
      <c r="AX86" s="505"/>
      <c r="AY86" s="505"/>
      <c r="AZ86" s="505"/>
      <c r="BA86" s="505"/>
      <c r="BB86" s="505"/>
      <c r="BC86" s="505"/>
      <c r="BD86" s="505"/>
      <c r="BE86" s="505"/>
      <c r="BF86" s="505"/>
      <c r="BG86" s="505"/>
      <c r="BH86" s="505"/>
      <c r="BI86" s="505"/>
      <c r="BJ86" s="505"/>
      <c r="BK86" s="505"/>
      <c r="BL86" s="505"/>
      <c r="BM86" s="505"/>
      <c r="BN86" s="505"/>
      <c r="BO86" s="505"/>
    </row>
    <row r="87" spans="1:67" s="438" customFormat="1" ht="10.5" customHeight="1">
      <c r="A87" s="441">
        <v>10</v>
      </c>
      <c r="B87" s="582" t="s">
        <v>1073</v>
      </c>
      <c r="C87" s="583"/>
      <c r="D87" s="583"/>
      <c r="E87" s="584"/>
      <c r="F87" s="499"/>
      <c r="G87" s="443"/>
      <c r="H87" s="439"/>
      <c r="I87" s="445"/>
      <c r="J87" s="439"/>
      <c r="K87" s="445">
        <f t="shared" si="3"/>
        <v>0</v>
      </c>
      <c r="L87" s="439"/>
      <c r="M87" s="437"/>
      <c r="N87" s="530"/>
      <c r="O87" s="393" t="s">
        <v>1138</v>
      </c>
      <c r="Q87" s="450"/>
      <c r="R87" s="505"/>
      <c r="S87" s="505"/>
      <c r="T87" s="504"/>
      <c r="U87" s="505"/>
      <c r="V87" s="505"/>
      <c r="W87" s="505"/>
      <c r="X87" s="505"/>
      <c r="Y87" s="505"/>
      <c r="Z87" s="505"/>
      <c r="AA87" s="505"/>
      <c r="AB87" s="505"/>
      <c r="AC87" s="505"/>
      <c r="AD87" s="505"/>
      <c r="AE87" s="505"/>
      <c r="AF87" s="505"/>
      <c r="AG87" s="505"/>
      <c r="AH87" s="505"/>
      <c r="AI87" s="505"/>
      <c r="AJ87" s="505"/>
      <c r="AK87" s="505"/>
      <c r="AL87" s="505"/>
      <c r="AM87" s="505"/>
      <c r="AN87" s="505"/>
      <c r="AO87" s="505"/>
      <c r="AP87" s="505"/>
      <c r="AQ87" s="505"/>
      <c r="AR87" s="505"/>
      <c r="AS87" s="505"/>
      <c r="AT87" s="505"/>
      <c r="AU87" s="505"/>
      <c r="AV87" s="505"/>
      <c r="AW87" s="505"/>
      <c r="AX87" s="505"/>
      <c r="AY87" s="505"/>
      <c r="AZ87" s="505"/>
      <c r="BA87" s="505"/>
      <c r="BB87" s="505"/>
      <c r="BC87" s="505"/>
      <c r="BD87" s="505"/>
      <c r="BE87" s="505"/>
      <c r="BF87" s="505"/>
      <c r="BG87" s="505"/>
      <c r="BH87" s="505"/>
      <c r="BI87" s="505"/>
      <c r="BJ87" s="505"/>
      <c r="BK87" s="505"/>
      <c r="BL87" s="505"/>
      <c r="BM87" s="505"/>
      <c r="BN87" s="505"/>
      <c r="BO87" s="505"/>
    </row>
    <row r="88" spans="1:67" s="438" customFormat="1" ht="10.5" customHeight="1">
      <c r="A88" s="441" t="s">
        <v>285</v>
      </c>
      <c r="B88" s="582" t="s">
        <v>1250</v>
      </c>
      <c r="C88" s="583"/>
      <c r="D88" s="583"/>
      <c r="E88" s="584"/>
      <c r="F88" s="499"/>
      <c r="G88" s="443"/>
      <c r="H88" s="439"/>
      <c r="I88" s="445"/>
      <c r="J88" s="439"/>
      <c r="K88" s="445">
        <f t="shared" si="3"/>
        <v>0</v>
      </c>
      <c r="L88" s="439"/>
      <c r="M88" s="437"/>
      <c r="N88" s="530"/>
      <c r="O88" s="393" t="s">
        <v>1185</v>
      </c>
      <c r="Q88" s="450"/>
      <c r="R88" s="505"/>
      <c r="S88" s="505"/>
      <c r="T88" s="504"/>
      <c r="U88" s="505"/>
      <c r="V88" s="505"/>
      <c r="W88" s="505"/>
      <c r="X88" s="505"/>
      <c r="Y88" s="505"/>
      <c r="Z88" s="505"/>
      <c r="AA88" s="505"/>
      <c r="AB88" s="505"/>
      <c r="AC88" s="505"/>
      <c r="AD88" s="505"/>
      <c r="AE88" s="505"/>
      <c r="AF88" s="505"/>
      <c r="AG88" s="505"/>
      <c r="AH88" s="505"/>
      <c r="AI88" s="505"/>
      <c r="AJ88" s="505"/>
      <c r="AK88" s="505"/>
      <c r="AL88" s="505"/>
      <c r="AM88" s="505"/>
      <c r="AN88" s="505"/>
      <c r="AO88" s="505"/>
      <c r="AP88" s="505"/>
      <c r="AQ88" s="505"/>
      <c r="AR88" s="505"/>
      <c r="AS88" s="505"/>
      <c r="AT88" s="505"/>
      <c r="AU88" s="505"/>
      <c r="AV88" s="505"/>
      <c r="AW88" s="505"/>
      <c r="AX88" s="505"/>
      <c r="AY88" s="505"/>
      <c r="AZ88" s="505"/>
      <c r="BA88" s="505"/>
      <c r="BB88" s="505"/>
      <c r="BC88" s="505"/>
      <c r="BD88" s="505"/>
      <c r="BE88" s="505"/>
      <c r="BF88" s="505"/>
      <c r="BG88" s="505"/>
      <c r="BH88" s="505"/>
      <c r="BI88" s="505"/>
      <c r="BJ88" s="505"/>
      <c r="BK88" s="505"/>
      <c r="BL88" s="505"/>
      <c r="BM88" s="505"/>
      <c r="BN88" s="505"/>
      <c r="BO88" s="505"/>
    </row>
    <row r="89" spans="1:67" s="438" customFormat="1" ht="10.5" customHeight="1">
      <c r="A89" s="436" t="s">
        <v>286</v>
      </c>
      <c r="B89" s="594" t="s">
        <v>1251</v>
      </c>
      <c r="C89" s="595"/>
      <c r="D89" s="595"/>
      <c r="E89" s="596"/>
      <c r="F89" s="499" t="s">
        <v>1126</v>
      </c>
      <c r="G89" s="445">
        <v>140.18</v>
      </c>
      <c r="H89" s="439"/>
      <c r="I89" s="447">
        <v>46.4</v>
      </c>
      <c r="J89" s="444"/>
      <c r="K89" s="445">
        <f t="shared" si="3"/>
        <v>6504.352</v>
      </c>
      <c r="L89" s="439"/>
      <c r="M89" s="437">
        <f>SUM(K87:K89)</f>
        <v>6504.352</v>
      </c>
      <c r="N89" s="530"/>
      <c r="O89" s="393" t="s">
        <v>1185</v>
      </c>
      <c r="Q89" s="440"/>
      <c r="R89" s="524"/>
      <c r="S89" s="507"/>
      <c r="T89" s="505"/>
      <c r="U89" s="505"/>
      <c r="V89" s="505"/>
      <c r="W89" s="505"/>
      <c r="X89" s="505"/>
      <c r="Y89" s="505"/>
      <c r="Z89" s="505"/>
      <c r="AA89" s="505"/>
      <c r="AB89" s="505"/>
      <c r="AC89" s="505"/>
      <c r="AD89" s="505"/>
      <c r="AE89" s="505"/>
      <c r="AF89" s="505"/>
      <c r="AG89" s="505"/>
      <c r="AH89" s="505"/>
      <c r="AI89" s="505"/>
      <c r="AJ89" s="505"/>
      <c r="AK89" s="505"/>
      <c r="AL89" s="505"/>
      <c r="AM89" s="505"/>
      <c r="AN89" s="505"/>
      <c r="AO89" s="505"/>
      <c r="AP89" s="505"/>
      <c r="AQ89" s="505"/>
      <c r="AR89" s="505"/>
      <c r="AS89" s="505"/>
      <c r="AT89" s="505"/>
      <c r="AU89" s="505"/>
      <c r="AV89" s="505"/>
      <c r="AW89" s="505"/>
      <c r="AX89" s="505"/>
      <c r="AY89" s="505"/>
      <c r="AZ89" s="505"/>
      <c r="BA89" s="505"/>
      <c r="BB89" s="505"/>
      <c r="BC89" s="505"/>
      <c r="BD89" s="505"/>
      <c r="BE89" s="505"/>
      <c r="BF89" s="505"/>
      <c r="BG89" s="505"/>
      <c r="BH89" s="505"/>
      <c r="BI89" s="505"/>
      <c r="BJ89" s="505"/>
      <c r="BK89" s="505"/>
      <c r="BL89" s="505"/>
      <c r="BM89" s="505"/>
      <c r="BN89" s="505"/>
      <c r="BO89" s="505"/>
    </row>
    <row r="90" spans="1:67" s="438" customFormat="1" ht="10.5" customHeight="1">
      <c r="A90" s="441">
        <v>11</v>
      </c>
      <c r="B90" s="582" t="s">
        <v>1252</v>
      </c>
      <c r="C90" s="583"/>
      <c r="D90" s="583"/>
      <c r="E90" s="584"/>
      <c r="F90" s="499"/>
      <c r="G90" s="446"/>
      <c r="H90" s="439"/>
      <c r="I90" s="447"/>
      <c r="J90" s="439"/>
      <c r="K90" s="445">
        <f aca="true" t="shared" si="4" ref="K90:K97">G90*I90</f>
        <v>0</v>
      </c>
      <c r="L90" s="439"/>
      <c r="M90" s="437"/>
      <c r="N90" s="530"/>
      <c r="O90" s="393" t="s">
        <v>1139</v>
      </c>
      <c r="Q90" s="533"/>
      <c r="R90" s="505"/>
      <c r="S90" s="505"/>
      <c r="T90" s="504"/>
      <c r="U90" s="505"/>
      <c r="V90" s="505"/>
      <c r="W90" s="505"/>
      <c r="X90" s="505"/>
      <c r="Y90" s="505"/>
      <c r="Z90" s="505"/>
      <c r="AA90" s="505"/>
      <c r="AB90" s="505"/>
      <c r="AC90" s="505"/>
      <c r="AD90" s="505"/>
      <c r="AE90" s="505"/>
      <c r="AF90" s="505"/>
      <c r="AG90" s="505"/>
      <c r="AH90" s="505"/>
      <c r="AI90" s="505"/>
      <c r="AJ90" s="505"/>
      <c r="AK90" s="505"/>
      <c r="AL90" s="505"/>
      <c r="AM90" s="505"/>
      <c r="AN90" s="505"/>
      <c r="AO90" s="505"/>
      <c r="AP90" s="505"/>
      <c r="AQ90" s="505"/>
      <c r="AR90" s="505"/>
      <c r="AS90" s="505"/>
      <c r="AT90" s="505"/>
      <c r="AU90" s="505"/>
      <c r="AV90" s="505"/>
      <c r="AW90" s="505"/>
      <c r="AX90" s="505"/>
      <c r="AY90" s="505"/>
      <c r="AZ90" s="505"/>
      <c r="BA90" s="505"/>
      <c r="BB90" s="505"/>
      <c r="BC90" s="505"/>
      <c r="BD90" s="505"/>
      <c r="BE90" s="505"/>
      <c r="BF90" s="505"/>
      <c r="BG90" s="505"/>
      <c r="BH90" s="505"/>
      <c r="BI90" s="505"/>
      <c r="BJ90" s="505"/>
      <c r="BK90" s="505"/>
      <c r="BL90" s="505"/>
      <c r="BM90" s="505"/>
      <c r="BN90" s="505"/>
      <c r="BO90" s="505"/>
    </row>
    <row r="91" spans="1:67" s="438" customFormat="1" ht="10.5" customHeight="1">
      <c r="A91" s="441" t="s">
        <v>323</v>
      </c>
      <c r="B91" s="582" t="s">
        <v>1253</v>
      </c>
      <c r="C91" s="583"/>
      <c r="D91" s="583"/>
      <c r="E91" s="584"/>
      <c r="F91" s="499"/>
      <c r="G91" s="446"/>
      <c r="H91" s="439"/>
      <c r="I91" s="447"/>
      <c r="J91" s="439"/>
      <c r="K91" s="445">
        <f t="shared" si="4"/>
        <v>0</v>
      </c>
      <c r="L91" s="439"/>
      <c r="M91" s="437"/>
      <c r="N91" s="530"/>
      <c r="O91" s="393" t="s">
        <v>1140</v>
      </c>
      <c r="Q91" s="533"/>
      <c r="R91" s="505">
        <v>14.9</v>
      </c>
      <c r="S91" s="505"/>
      <c r="T91" s="504"/>
      <c r="U91" s="505"/>
      <c r="V91" s="505"/>
      <c r="W91" s="505"/>
      <c r="X91" s="505"/>
      <c r="Y91" s="505"/>
      <c r="Z91" s="505"/>
      <c r="AA91" s="505"/>
      <c r="AB91" s="505"/>
      <c r="AC91" s="505"/>
      <c r="AD91" s="505"/>
      <c r="AE91" s="505"/>
      <c r="AF91" s="505"/>
      <c r="AG91" s="505"/>
      <c r="AH91" s="505"/>
      <c r="AI91" s="505"/>
      <c r="AJ91" s="505"/>
      <c r="AK91" s="505"/>
      <c r="AL91" s="505"/>
      <c r="AM91" s="505"/>
      <c r="AN91" s="505"/>
      <c r="AO91" s="505"/>
      <c r="AP91" s="505"/>
      <c r="AQ91" s="505"/>
      <c r="AR91" s="505"/>
      <c r="AS91" s="505"/>
      <c r="AT91" s="505"/>
      <c r="AU91" s="505"/>
      <c r="AV91" s="505"/>
      <c r="AW91" s="505"/>
      <c r="AX91" s="505"/>
      <c r="AY91" s="505"/>
      <c r="AZ91" s="505"/>
      <c r="BA91" s="505"/>
      <c r="BB91" s="505"/>
      <c r="BC91" s="505"/>
      <c r="BD91" s="505"/>
      <c r="BE91" s="505"/>
      <c r="BF91" s="505"/>
      <c r="BG91" s="505"/>
      <c r="BH91" s="505"/>
      <c r="BI91" s="505"/>
      <c r="BJ91" s="505"/>
      <c r="BK91" s="505"/>
      <c r="BL91" s="505"/>
      <c r="BM91" s="505"/>
      <c r="BN91" s="505"/>
      <c r="BO91" s="505"/>
    </row>
    <row r="92" spans="1:67" s="438" customFormat="1" ht="21.75" customHeight="1">
      <c r="A92" s="436" t="s">
        <v>324</v>
      </c>
      <c r="B92" s="624" t="s">
        <v>1254</v>
      </c>
      <c r="C92" s="625"/>
      <c r="D92" s="625"/>
      <c r="E92" s="626"/>
      <c r="F92" s="498" t="s">
        <v>1126</v>
      </c>
      <c r="G92" s="446">
        <v>120.3</v>
      </c>
      <c r="H92" s="439"/>
      <c r="I92" s="545">
        <v>51.83</v>
      </c>
      <c r="J92" s="547"/>
      <c r="K92" s="445">
        <f t="shared" si="4"/>
        <v>6235.148999999999</v>
      </c>
      <c r="L92" s="439"/>
      <c r="M92" s="437"/>
      <c r="N92" s="530"/>
      <c r="O92" s="546" t="s">
        <v>1255</v>
      </c>
      <c r="Q92" s="548"/>
      <c r="R92" s="505">
        <v>14.2</v>
      </c>
      <c r="S92" s="505"/>
      <c r="T92" s="505"/>
      <c r="U92" s="505"/>
      <c r="V92" s="505"/>
      <c r="W92" s="505"/>
      <c r="X92" s="505"/>
      <c r="Y92" s="505"/>
      <c r="Z92" s="505"/>
      <c r="AA92" s="505"/>
      <c r="AB92" s="505"/>
      <c r="AC92" s="505"/>
      <c r="AD92" s="505"/>
      <c r="AE92" s="505"/>
      <c r="AF92" s="505"/>
      <c r="AG92" s="505"/>
      <c r="AH92" s="505"/>
      <c r="AI92" s="505"/>
      <c r="AJ92" s="505"/>
      <c r="AK92" s="505"/>
      <c r="AL92" s="505"/>
      <c r="AM92" s="505"/>
      <c r="AN92" s="505"/>
      <c r="AO92" s="505"/>
      <c r="AP92" s="505"/>
      <c r="AQ92" s="505"/>
      <c r="AR92" s="505"/>
      <c r="AS92" s="505"/>
      <c r="AT92" s="505"/>
      <c r="AU92" s="505"/>
      <c r="AV92" s="505"/>
      <c r="AW92" s="505"/>
      <c r="AX92" s="505"/>
      <c r="AY92" s="505"/>
      <c r="AZ92" s="505"/>
      <c r="BA92" s="505"/>
      <c r="BB92" s="505"/>
      <c r="BC92" s="505"/>
      <c r="BD92" s="505"/>
      <c r="BE92" s="505"/>
      <c r="BF92" s="505"/>
      <c r="BG92" s="505"/>
      <c r="BH92" s="505"/>
      <c r="BI92" s="505"/>
      <c r="BJ92" s="505"/>
      <c r="BK92" s="505"/>
      <c r="BL92" s="505"/>
      <c r="BM92" s="505"/>
      <c r="BN92" s="505"/>
      <c r="BO92" s="505"/>
    </row>
    <row r="93" spans="1:67" s="438" customFormat="1" ht="9.75" customHeight="1">
      <c r="A93" s="442" t="s">
        <v>325</v>
      </c>
      <c r="B93" s="591" t="s">
        <v>1256</v>
      </c>
      <c r="C93" s="592"/>
      <c r="D93" s="592"/>
      <c r="E93" s="593"/>
      <c r="F93" s="498" t="s">
        <v>1126</v>
      </c>
      <c r="G93" s="446">
        <v>35</v>
      </c>
      <c r="H93" s="439"/>
      <c r="I93" s="445">
        <v>12.24</v>
      </c>
      <c r="J93" s="439"/>
      <c r="K93" s="445">
        <f t="shared" si="4"/>
        <v>428.40000000000003</v>
      </c>
      <c r="L93" s="439"/>
      <c r="M93" s="437"/>
      <c r="N93" s="530"/>
      <c r="O93" s="546" t="s">
        <v>1257</v>
      </c>
      <c r="Q93" s="450"/>
      <c r="R93" s="505">
        <v>7</v>
      </c>
      <c r="S93" s="505"/>
      <c r="T93" s="504"/>
      <c r="U93" s="505"/>
      <c r="V93" s="505"/>
      <c r="W93" s="505"/>
      <c r="X93" s="505"/>
      <c r="Y93" s="505"/>
      <c r="Z93" s="505"/>
      <c r="AA93" s="505"/>
      <c r="AB93" s="505"/>
      <c r="AC93" s="505"/>
      <c r="AD93" s="505"/>
      <c r="AE93" s="505"/>
      <c r="AF93" s="505"/>
      <c r="AG93" s="505"/>
      <c r="AH93" s="505"/>
      <c r="AI93" s="505"/>
      <c r="AJ93" s="505"/>
      <c r="AK93" s="505"/>
      <c r="AL93" s="505"/>
      <c r="AM93" s="505"/>
      <c r="AN93" s="505"/>
      <c r="AO93" s="505"/>
      <c r="AP93" s="505"/>
      <c r="AQ93" s="505"/>
      <c r="AR93" s="505"/>
      <c r="AS93" s="505"/>
      <c r="AT93" s="505"/>
      <c r="AU93" s="505"/>
      <c r="AV93" s="505"/>
      <c r="AW93" s="505"/>
      <c r="AX93" s="505"/>
      <c r="AY93" s="505"/>
      <c r="AZ93" s="505"/>
      <c r="BA93" s="505"/>
      <c r="BB93" s="505"/>
      <c r="BC93" s="505"/>
      <c r="BD93" s="505"/>
      <c r="BE93" s="505"/>
      <c r="BF93" s="505"/>
      <c r="BG93" s="505"/>
      <c r="BH93" s="505"/>
      <c r="BI93" s="505"/>
      <c r="BJ93" s="505"/>
      <c r="BK93" s="505"/>
      <c r="BL93" s="505"/>
      <c r="BM93" s="505"/>
      <c r="BN93" s="505"/>
      <c r="BO93" s="505"/>
    </row>
    <row r="94" spans="1:67" s="438" customFormat="1" ht="10.5" customHeight="1">
      <c r="A94" s="441" t="s">
        <v>328</v>
      </c>
      <c r="B94" s="582" t="s">
        <v>1258</v>
      </c>
      <c r="C94" s="583"/>
      <c r="D94" s="583"/>
      <c r="E94" s="584"/>
      <c r="F94" s="499"/>
      <c r="G94" s="446"/>
      <c r="H94" s="439"/>
      <c r="I94" s="447"/>
      <c r="J94" s="439"/>
      <c r="K94" s="445">
        <f t="shared" si="4"/>
        <v>0</v>
      </c>
      <c r="L94" s="439"/>
      <c r="M94" s="437"/>
      <c r="N94" s="530"/>
      <c r="O94" s="393" t="s">
        <v>1259</v>
      </c>
      <c r="Q94" s="533"/>
      <c r="R94" s="505">
        <v>3.4</v>
      </c>
      <c r="S94" s="505"/>
      <c r="T94" s="504"/>
      <c r="U94" s="505"/>
      <c r="V94" s="505"/>
      <c r="W94" s="505"/>
      <c r="X94" s="505"/>
      <c r="Y94" s="505"/>
      <c r="Z94" s="505"/>
      <c r="AA94" s="505"/>
      <c r="AB94" s="505"/>
      <c r="AC94" s="505"/>
      <c r="AD94" s="505"/>
      <c r="AE94" s="505"/>
      <c r="AF94" s="505"/>
      <c r="AG94" s="505"/>
      <c r="AH94" s="505"/>
      <c r="AI94" s="505"/>
      <c r="AJ94" s="505"/>
      <c r="AK94" s="505"/>
      <c r="AL94" s="505"/>
      <c r="AM94" s="505"/>
      <c r="AN94" s="505"/>
      <c r="AO94" s="505"/>
      <c r="AP94" s="505"/>
      <c r="AQ94" s="505"/>
      <c r="AR94" s="505"/>
      <c r="AS94" s="505"/>
      <c r="AT94" s="505"/>
      <c r="AU94" s="505"/>
      <c r="AV94" s="505"/>
      <c r="AW94" s="505"/>
      <c r="AX94" s="505"/>
      <c r="AY94" s="505"/>
      <c r="AZ94" s="505"/>
      <c r="BA94" s="505"/>
      <c r="BB94" s="505"/>
      <c r="BC94" s="505"/>
      <c r="BD94" s="505"/>
      <c r="BE94" s="505"/>
      <c r="BF94" s="505"/>
      <c r="BG94" s="505"/>
      <c r="BH94" s="505"/>
      <c r="BI94" s="505"/>
      <c r="BJ94" s="505"/>
      <c r="BK94" s="505"/>
      <c r="BL94" s="505"/>
      <c r="BM94" s="505"/>
      <c r="BN94" s="505"/>
      <c r="BO94" s="505"/>
    </row>
    <row r="95" spans="1:67" s="438" customFormat="1" ht="10.5" customHeight="1">
      <c r="A95" s="436" t="s">
        <v>329</v>
      </c>
      <c r="B95" s="594" t="s">
        <v>1376</v>
      </c>
      <c r="C95" s="595"/>
      <c r="D95" s="595"/>
      <c r="E95" s="596"/>
      <c r="F95" s="499" t="s">
        <v>1126</v>
      </c>
      <c r="G95" s="445">
        <v>214.15</v>
      </c>
      <c r="H95" s="439"/>
      <c r="I95" s="447">
        <v>17.42</v>
      </c>
      <c r="J95" s="444"/>
      <c r="K95" s="445">
        <f t="shared" si="4"/>
        <v>3730.4930000000004</v>
      </c>
      <c r="L95" s="439"/>
      <c r="M95" s="437"/>
      <c r="N95" s="530"/>
      <c r="O95" s="393"/>
      <c r="Q95" s="440"/>
      <c r="R95" s="524"/>
      <c r="S95" s="507"/>
      <c r="T95" s="505"/>
      <c r="U95" s="505"/>
      <c r="V95" s="505"/>
      <c r="W95" s="505"/>
      <c r="X95" s="505"/>
      <c r="Y95" s="505"/>
      <c r="Z95" s="505"/>
      <c r="AA95" s="505"/>
      <c r="AB95" s="505"/>
      <c r="AC95" s="505"/>
      <c r="AD95" s="505"/>
      <c r="AE95" s="505"/>
      <c r="AF95" s="505"/>
      <c r="AG95" s="505"/>
      <c r="AH95" s="505"/>
      <c r="AI95" s="505"/>
      <c r="AJ95" s="505"/>
      <c r="AK95" s="505"/>
      <c r="AL95" s="505"/>
      <c r="AM95" s="505"/>
      <c r="AN95" s="505"/>
      <c r="AO95" s="505"/>
      <c r="AP95" s="505"/>
      <c r="AQ95" s="505"/>
      <c r="AR95" s="505"/>
      <c r="AS95" s="505"/>
      <c r="AT95" s="505"/>
      <c r="AU95" s="505"/>
      <c r="AV95" s="505"/>
      <c r="AW95" s="505"/>
      <c r="AX95" s="505"/>
      <c r="AY95" s="505"/>
      <c r="AZ95" s="505"/>
      <c r="BA95" s="505"/>
      <c r="BB95" s="505"/>
      <c r="BC95" s="505"/>
      <c r="BD95" s="505"/>
      <c r="BE95" s="505"/>
      <c r="BF95" s="505"/>
      <c r="BG95" s="505"/>
      <c r="BH95" s="505"/>
      <c r="BI95" s="505"/>
      <c r="BJ95" s="505"/>
      <c r="BK95" s="505"/>
      <c r="BL95" s="505"/>
      <c r="BM95" s="505"/>
      <c r="BN95" s="505"/>
      <c r="BO95" s="505"/>
    </row>
    <row r="96" spans="1:67" s="438" customFormat="1" ht="10.5" customHeight="1">
      <c r="A96" s="436" t="s">
        <v>330</v>
      </c>
      <c r="B96" s="594" t="s">
        <v>1378</v>
      </c>
      <c r="C96" s="595"/>
      <c r="D96" s="595"/>
      <c r="E96" s="596"/>
      <c r="F96" s="499" t="s">
        <v>1126</v>
      </c>
      <c r="G96" s="445">
        <v>53.55</v>
      </c>
      <c r="H96" s="439"/>
      <c r="I96" s="447">
        <v>24.69</v>
      </c>
      <c r="J96" s="444"/>
      <c r="K96" s="445">
        <f t="shared" si="4"/>
        <v>1322.1495</v>
      </c>
      <c r="L96" s="439"/>
      <c r="M96" s="437"/>
      <c r="N96" s="530"/>
      <c r="O96" s="393"/>
      <c r="Q96" s="440"/>
      <c r="R96" s="524"/>
      <c r="S96" s="507"/>
      <c r="T96" s="505"/>
      <c r="U96" s="505"/>
      <c r="V96" s="505"/>
      <c r="W96" s="505"/>
      <c r="X96" s="505"/>
      <c r="Y96" s="505"/>
      <c r="Z96" s="505"/>
      <c r="AA96" s="505"/>
      <c r="AB96" s="505"/>
      <c r="AC96" s="505"/>
      <c r="AD96" s="505"/>
      <c r="AE96" s="505"/>
      <c r="AF96" s="505"/>
      <c r="AG96" s="505"/>
      <c r="AH96" s="505"/>
      <c r="AI96" s="505"/>
      <c r="AJ96" s="505"/>
      <c r="AK96" s="505"/>
      <c r="AL96" s="505"/>
      <c r="AM96" s="505"/>
      <c r="AN96" s="505"/>
      <c r="AO96" s="505"/>
      <c r="AP96" s="505"/>
      <c r="AQ96" s="505"/>
      <c r="AR96" s="505"/>
      <c r="AS96" s="505"/>
      <c r="AT96" s="505"/>
      <c r="AU96" s="505"/>
      <c r="AV96" s="505"/>
      <c r="AW96" s="505"/>
      <c r="AX96" s="505"/>
      <c r="AY96" s="505"/>
      <c r="AZ96" s="505"/>
      <c r="BA96" s="505"/>
      <c r="BB96" s="505"/>
      <c r="BC96" s="505"/>
      <c r="BD96" s="505"/>
      <c r="BE96" s="505"/>
      <c r="BF96" s="505"/>
      <c r="BG96" s="505"/>
      <c r="BH96" s="505"/>
      <c r="BI96" s="505"/>
      <c r="BJ96" s="505"/>
      <c r="BK96" s="505"/>
      <c r="BL96" s="505"/>
      <c r="BM96" s="505"/>
      <c r="BN96" s="505"/>
      <c r="BO96" s="505"/>
    </row>
    <row r="97" spans="1:67" s="438" customFormat="1" ht="21.75" customHeight="1">
      <c r="A97" s="436" t="s">
        <v>331</v>
      </c>
      <c r="B97" s="624" t="s">
        <v>1260</v>
      </c>
      <c r="C97" s="625"/>
      <c r="D97" s="625"/>
      <c r="E97" s="626"/>
      <c r="F97" s="498" t="s">
        <v>1126</v>
      </c>
      <c r="G97" s="446">
        <v>53.55</v>
      </c>
      <c r="H97" s="439"/>
      <c r="I97" s="545">
        <v>5.61</v>
      </c>
      <c r="J97" s="547"/>
      <c r="K97" s="445">
        <f t="shared" si="4"/>
        <v>300.4155</v>
      </c>
      <c r="L97" s="439"/>
      <c r="M97" s="437">
        <f>SUM(K90:K97)</f>
        <v>12016.606999999998</v>
      </c>
      <c r="N97" s="530"/>
      <c r="O97" s="546" t="s">
        <v>1262</v>
      </c>
      <c r="Q97" s="548"/>
      <c r="R97" s="505">
        <v>14</v>
      </c>
      <c r="S97" s="505"/>
      <c r="T97" s="505"/>
      <c r="U97" s="505"/>
      <c r="V97" s="505"/>
      <c r="W97" s="505"/>
      <c r="X97" s="505"/>
      <c r="Y97" s="505"/>
      <c r="Z97" s="505"/>
      <c r="AA97" s="505"/>
      <c r="AB97" s="505"/>
      <c r="AC97" s="505"/>
      <c r="AD97" s="505"/>
      <c r="AE97" s="505"/>
      <c r="AF97" s="505"/>
      <c r="AG97" s="505"/>
      <c r="AH97" s="505"/>
      <c r="AI97" s="505"/>
      <c r="AJ97" s="505"/>
      <c r="AK97" s="505"/>
      <c r="AL97" s="505"/>
      <c r="AM97" s="505"/>
      <c r="AN97" s="505"/>
      <c r="AO97" s="505"/>
      <c r="AP97" s="505"/>
      <c r="AQ97" s="505"/>
      <c r="AR97" s="505"/>
      <c r="AS97" s="505"/>
      <c r="AT97" s="505"/>
      <c r="AU97" s="505"/>
      <c r="AV97" s="505"/>
      <c r="AW97" s="505"/>
      <c r="AX97" s="505"/>
      <c r="AY97" s="505"/>
      <c r="AZ97" s="505"/>
      <c r="BA97" s="505"/>
      <c r="BB97" s="505"/>
      <c r="BC97" s="505"/>
      <c r="BD97" s="505"/>
      <c r="BE97" s="505"/>
      <c r="BF97" s="505"/>
      <c r="BG97" s="505"/>
      <c r="BH97" s="505"/>
      <c r="BI97" s="505"/>
      <c r="BJ97" s="505"/>
      <c r="BK97" s="505"/>
      <c r="BL97" s="505"/>
      <c r="BM97" s="505"/>
      <c r="BN97" s="505"/>
      <c r="BO97" s="505"/>
    </row>
    <row r="98" spans="1:67" s="438" customFormat="1" ht="10.5" customHeight="1">
      <c r="A98" s="441">
        <v>12</v>
      </c>
      <c r="B98" s="582" t="s">
        <v>1261</v>
      </c>
      <c r="C98" s="583"/>
      <c r="D98" s="583"/>
      <c r="E98" s="584"/>
      <c r="F98" s="499"/>
      <c r="G98" s="446"/>
      <c r="H98" s="439"/>
      <c r="I98" s="447"/>
      <c r="J98" s="439"/>
      <c r="K98" s="445">
        <f>G98*I98</f>
        <v>0</v>
      </c>
      <c r="L98" s="439"/>
      <c r="M98" s="437"/>
      <c r="N98" s="530"/>
      <c r="O98" s="393" t="s">
        <v>1141</v>
      </c>
      <c r="Q98" s="533"/>
      <c r="R98" s="505">
        <v>14.2</v>
      </c>
      <c r="S98" s="505"/>
      <c r="T98" s="504"/>
      <c r="U98" s="505"/>
      <c r="V98" s="505"/>
      <c r="W98" s="505"/>
      <c r="X98" s="505"/>
      <c r="Y98" s="505"/>
      <c r="Z98" s="505"/>
      <c r="AA98" s="505"/>
      <c r="AB98" s="505"/>
      <c r="AC98" s="505"/>
      <c r="AD98" s="505"/>
      <c r="AE98" s="505"/>
      <c r="AF98" s="505"/>
      <c r="AG98" s="505"/>
      <c r="AH98" s="505"/>
      <c r="AI98" s="505"/>
      <c r="AJ98" s="505"/>
      <c r="AK98" s="505"/>
      <c r="AL98" s="505"/>
      <c r="AM98" s="505"/>
      <c r="AN98" s="505"/>
      <c r="AO98" s="505"/>
      <c r="AP98" s="505"/>
      <c r="AQ98" s="505"/>
      <c r="AR98" s="505"/>
      <c r="AS98" s="505"/>
      <c r="AT98" s="505"/>
      <c r="AU98" s="505"/>
      <c r="AV98" s="505"/>
      <c r="AW98" s="505"/>
      <c r="AX98" s="505"/>
      <c r="AY98" s="505"/>
      <c r="AZ98" s="505"/>
      <c r="BA98" s="505"/>
      <c r="BB98" s="505"/>
      <c r="BC98" s="505"/>
      <c r="BD98" s="505"/>
      <c r="BE98" s="505"/>
      <c r="BF98" s="505"/>
      <c r="BG98" s="505"/>
      <c r="BH98" s="505"/>
      <c r="BI98" s="505"/>
      <c r="BJ98" s="505"/>
      <c r="BK98" s="505"/>
      <c r="BL98" s="505"/>
      <c r="BM98" s="505"/>
      <c r="BN98" s="505"/>
      <c r="BO98" s="505"/>
    </row>
    <row r="99" spans="1:67" s="438" customFormat="1" ht="10.5" customHeight="1">
      <c r="A99" s="441" t="s">
        <v>361</v>
      </c>
      <c r="B99" s="582" t="s">
        <v>1253</v>
      </c>
      <c r="C99" s="583"/>
      <c r="D99" s="583"/>
      <c r="E99" s="584"/>
      <c r="F99" s="499"/>
      <c r="G99" s="446"/>
      <c r="H99" s="439"/>
      <c r="I99" s="447"/>
      <c r="J99" s="439"/>
      <c r="K99" s="445">
        <f>G99*I99</f>
        <v>0</v>
      </c>
      <c r="L99" s="439"/>
      <c r="M99" s="437"/>
      <c r="N99" s="530"/>
      <c r="O99" s="393" t="s">
        <v>1263</v>
      </c>
      <c r="Q99" s="533"/>
      <c r="R99" s="505">
        <v>14.3</v>
      </c>
      <c r="S99" s="505"/>
      <c r="T99" s="504"/>
      <c r="U99" s="505"/>
      <c r="V99" s="505"/>
      <c r="W99" s="505"/>
      <c r="X99" s="505"/>
      <c r="Y99" s="505"/>
      <c r="Z99" s="505"/>
      <c r="AA99" s="505"/>
      <c r="AB99" s="505"/>
      <c r="AC99" s="505"/>
      <c r="AD99" s="505"/>
      <c r="AE99" s="505"/>
      <c r="AF99" s="505"/>
      <c r="AG99" s="505"/>
      <c r="AH99" s="505"/>
      <c r="AI99" s="505"/>
      <c r="AJ99" s="505"/>
      <c r="AK99" s="505"/>
      <c r="AL99" s="505"/>
      <c r="AM99" s="505"/>
      <c r="AN99" s="505"/>
      <c r="AO99" s="505"/>
      <c r="AP99" s="505"/>
      <c r="AQ99" s="505"/>
      <c r="AR99" s="505"/>
      <c r="AS99" s="505"/>
      <c r="AT99" s="505"/>
      <c r="AU99" s="505"/>
      <c r="AV99" s="505"/>
      <c r="AW99" s="505"/>
      <c r="AX99" s="505"/>
      <c r="AY99" s="505"/>
      <c r="AZ99" s="505"/>
      <c r="BA99" s="505"/>
      <c r="BB99" s="505"/>
      <c r="BC99" s="505"/>
      <c r="BD99" s="505"/>
      <c r="BE99" s="505"/>
      <c r="BF99" s="505"/>
      <c r="BG99" s="505"/>
      <c r="BH99" s="505"/>
      <c r="BI99" s="505"/>
      <c r="BJ99" s="505"/>
      <c r="BK99" s="505"/>
      <c r="BL99" s="505"/>
      <c r="BM99" s="505"/>
      <c r="BN99" s="505"/>
      <c r="BO99" s="505"/>
    </row>
    <row r="100" spans="1:67" s="438" customFormat="1" ht="21.75" customHeight="1">
      <c r="A100" s="436" t="s">
        <v>362</v>
      </c>
      <c r="B100" s="624" t="s">
        <v>1264</v>
      </c>
      <c r="C100" s="625"/>
      <c r="D100" s="625"/>
      <c r="E100" s="626"/>
      <c r="F100" s="498" t="s">
        <v>1126</v>
      </c>
      <c r="G100" s="446">
        <v>35</v>
      </c>
      <c r="H100" s="439"/>
      <c r="I100" s="545">
        <v>61.11</v>
      </c>
      <c r="J100" s="547"/>
      <c r="K100" s="445">
        <f>G100*I100</f>
        <v>2138.85</v>
      </c>
      <c r="L100" s="439"/>
      <c r="M100" s="437"/>
      <c r="N100" s="530"/>
      <c r="O100" s="546" t="s">
        <v>1265</v>
      </c>
      <c r="Q100" s="548"/>
      <c r="R100" s="505">
        <v>6.8</v>
      </c>
      <c r="S100" s="505"/>
      <c r="T100" s="505"/>
      <c r="U100" s="505"/>
      <c r="V100" s="505"/>
      <c r="W100" s="505"/>
      <c r="X100" s="505"/>
      <c r="Y100" s="505"/>
      <c r="Z100" s="505"/>
      <c r="AA100" s="505"/>
      <c r="AB100" s="505"/>
      <c r="AC100" s="505"/>
      <c r="AD100" s="505"/>
      <c r="AE100" s="505"/>
      <c r="AF100" s="505"/>
      <c r="AG100" s="505"/>
      <c r="AH100" s="505"/>
      <c r="AI100" s="505"/>
      <c r="AJ100" s="505"/>
      <c r="AK100" s="505"/>
      <c r="AL100" s="505"/>
      <c r="AM100" s="505"/>
      <c r="AN100" s="505"/>
      <c r="AO100" s="505"/>
      <c r="AP100" s="505"/>
      <c r="AQ100" s="505"/>
      <c r="AR100" s="505"/>
      <c r="AS100" s="505"/>
      <c r="AT100" s="505"/>
      <c r="AU100" s="505"/>
      <c r="AV100" s="505"/>
      <c r="AW100" s="505"/>
      <c r="AX100" s="505"/>
      <c r="AY100" s="505"/>
      <c r="AZ100" s="505"/>
      <c r="BA100" s="505"/>
      <c r="BB100" s="505"/>
      <c r="BC100" s="505"/>
      <c r="BD100" s="505"/>
      <c r="BE100" s="505"/>
      <c r="BF100" s="505"/>
      <c r="BG100" s="505"/>
      <c r="BH100" s="505"/>
      <c r="BI100" s="505"/>
      <c r="BJ100" s="505"/>
      <c r="BK100" s="505"/>
      <c r="BL100" s="505"/>
      <c r="BM100" s="505"/>
      <c r="BN100" s="505"/>
      <c r="BO100" s="505"/>
    </row>
    <row r="101" spans="1:67" s="438" customFormat="1" ht="35.25" customHeight="1">
      <c r="A101" s="442" t="s">
        <v>363</v>
      </c>
      <c r="B101" s="585" t="s">
        <v>1266</v>
      </c>
      <c r="C101" s="601"/>
      <c r="D101" s="601"/>
      <c r="E101" s="602"/>
      <c r="F101" s="499" t="s">
        <v>1126</v>
      </c>
      <c r="G101" s="443">
        <v>126.98</v>
      </c>
      <c r="H101" s="439"/>
      <c r="I101" s="445">
        <v>94.07</v>
      </c>
      <c r="J101" s="439"/>
      <c r="K101" s="445">
        <f>G101*I101</f>
        <v>11945.0086</v>
      </c>
      <c r="L101" s="439"/>
      <c r="M101" s="437"/>
      <c r="N101" s="530"/>
      <c r="O101" s="393" t="s">
        <v>1267</v>
      </c>
      <c r="Q101" s="450"/>
      <c r="R101" s="505">
        <f>R91+R92+R93+R94+R97+R98+R99</f>
        <v>82</v>
      </c>
      <c r="S101" s="525"/>
      <c r="T101" s="504"/>
      <c r="U101" s="505"/>
      <c r="V101" s="505"/>
      <c r="W101" s="505"/>
      <c r="X101" s="505"/>
      <c r="Y101" s="505"/>
      <c r="Z101" s="505"/>
      <c r="AA101" s="505"/>
      <c r="AB101" s="505"/>
      <c r="AC101" s="505"/>
      <c r="AD101" s="505"/>
      <c r="AE101" s="505"/>
      <c r="AF101" s="505"/>
      <c r="AG101" s="505"/>
      <c r="AH101" s="505"/>
      <c r="AI101" s="505"/>
      <c r="AJ101" s="505"/>
      <c r="AK101" s="505"/>
      <c r="AL101" s="505"/>
      <c r="AM101" s="505"/>
      <c r="AN101" s="505"/>
      <c r="AO101" s="505"/>
      <c r="AP101" s="505"/>
      <c r="AQ101" s="505"/>
      <c r="AR101" s="505"/>
      <c r="AS101" s="505"/>
      <c r="AT101" s="505"/>
      <c r="AU101" s="505"/>
      <c r="AV101" s="505"/>
      <c r="AW101" s="505"/>
      <c r="AX101" s="505"/>
      <c r="AY101" s="505"/>
      <c r="AZ101" s="505"/>
      <c r="BA101" s="505"/>
      <c r="BB101" s="505"/>
      <c r="BC101" s="505"/>
      <c r="BD101" s="505"/>
      <c r="BE101" s="505"/>
      <c r="BF101" s="505"/>
      <c r="BG101" s="505"/>
      <c r="BH101" s="505"/>
      <c r="BI101" s="505"/>
      <c r="BJ101" s="505"/>
      <c r="BK101" s="505"/>
      <c r="BL101" s="505"/>
      <c r="BM101" s="505"/>
      <c r="BN101" s="505"/>
      <c r="BO101" s="505"/>
    </row>
    <row r="102" spans="1:67" s="438" customFormat="1" ht="10.5" customHeight="1">
      <c r="A102" s="441" t="s">
        <v>366</v>
      </c>
      <c r="B102" s="582" t="s">
        <v>1268</v>
      </c>
      <c r="C102" s="583"/>
      <c r="D102" s="583"/>
      <c r="E102" s="584"/>
      <c r="F102" s="499"/>
      <c r="G102" s="446"/>
      <c r="H102" s="439"/>
      <c r="I102" s="447"/>
      <c r="J102" s="439"/>
      <c r="K102" s="445"/>
      <c r="L102" s="439"/>
      <c r="M102" s="437"/>
      <c r="N102" s="530"/>
      <c r="O102" s="393" t="s">
        <v>1187</v>
      </c>
      <c r="Q102" s="533"/>
      <c r="R102" s="505"/>
      <c r="S102" s="505"/>
      <c r="T102" s="504"/>
      <c r="U102" s="505"/>
      <c r="V102" s="505"/>
      <c r="W102" s="505"/>
      <c r="X102" s="505"/>
      <c r="Y102" s="505"/>
      <c r="Z102" s="505"/>
      <c r="AA102" s="505"/>
      <c r="AB102" s="505"/>
      <c r="AC102" s="505"/>
      <c r="AD102" s="505"/>
      <c r="AE102" s="505"/>
      <c r="AF102" s="505"/>
      <c r="AG102" s="505"/>
      <c r="AH102" s="505"/>
      <c r="AI102" s="505"/>
      <c r="AJ102" s="505"/>
      <c r="AK102" s="505"/>
      <c r="AL102" s="505"/>
      <c r="AM102" s="505"/>
      <c r="AN102" s="505"/>
      <c r="AO102" s="505"/>
      <c r="AP102" s="505"/>
      <c r="AQ102" s="505"/>
      <c r="AR102" s="505"/>
      <c r="AS102" s="505"/>
      <c r="AT102" s="505"/>
      <c r="AU102" s="505"/>
      <c r="AV102" s="505"/>
      <c r="AW102" s="505"/>
      <c r="AX102" s="505"/>
      <c r="AY102" s="505"/>
      <c r="AZ102" s="505"/>
      <c r="BA102" s="505"/>
      <c r="BB102" s="505"/>
      <c r="BC102" s="505"/>
      <c r="BD102" s="505"/>
      <c r="BE102" s="505"/>
      <c r="BF102" s="505"/>
      <c r="BG102" s="505"/>
      <c r="BH102" s="505"/>
      <c r="BI102" s="505"/>
      <c r="BJ102" s="505"/>
      <c r="BK102" s="505"/>
      <c r="BL102" s="505"/>
      <c r="BM102" s="505"/>
      <c r="BN102" s="505"/>
      <c r="BO102" s="505"/>
    </row>
    <row r="103" spans="1:67" s="438" customFormat="1" ht="21.75" customHeight="1">
      <c r="A103" s="436" t="s">
        <v>367</v>
      </c>
      <c r="B103" s="624" t="s">
        <v>1347</v>
      </c>
      <c r="C103" s="625"/>
      <c r="D103" s="625"/>
      <c r="E103" s="626"/>
      <c r="F103" s="498" t="s">
        <v>963</v>
      </c>
      <c r="G103" s="446">
        <v>114.65</v>
      </c>
      <c r="H103" s="439"/>
      <c r="I103" s="545">
        <v>37.73</v>
      </c>
      <c r="J103" s="547"/>
      <c r="K103" s="445">
        <f aca="true" t="shared" si="5" ref="K103:K114">G103*I103</f>
        <v>4325.7445</v>
      </c>
      <c r="L103" s="439"/>
      <c r="M103" s="437"/>
      <c r="N103" s="530"/>
      <c r="O103" s="546" t="s">
        <v>1189</v>
      </c>
      <c r="Q103" s="548"/>
      <c r="R103" s="505"/>
      <c r="S103" s="505"/>
      <c r="T103" s="505"/>
      <c r="U103" s="505"/>
      <c r="V103" s="505"/>
      <c r="W103" s="505"/>
      <c r="X103" s="505"/>
      <c r="Y103" s="505"/>
      <c r="Z103" s="505"/>
      <c r="AA103" s="505"/>
      <c r="AB103" s="505"/>
      <c r="AC103" s="505"/>
      <c r="AD103" s="505"/>
      <c r="AE103" s="505"/>
      <c r="AF103" s="505"/>
      <c r="AG103" s="505"/>
      <c r="AH103" s="505"/>
      <c r="AI103" s="505"/>
      <c r="AJ103" s="505"/>
      <c r="AK103" s="505"/>
      <c r="AL103" s="505"/>
      <c r="AM103" s="505"/>
      <c r="AN103" s="505"/>
      <c r="AO103" s="505"/>
      <c r="AP103" s="505"/>
      <c r="AQ103" s="505"/>
      <c r="AR103" s="505"/>
      <c r="AS103" s="505"/>
      <c r="AT103" s="505"/>
      <c r="AU103" s="505"/>
      <c r="AV103" s="505"/>
      <c r="AW103" s="505"/>
      <c r="AX103" s="505"/>
      <c r="AY103" s="505"/>
      <c r="AZ103" s="505"/>
      <c r="BA103" s="505"/>
      <c r="BB103" s="505"/>
      <c r="BC103" s="505"/>
      <c r="BD103" s="505"/>
      <c r="BE103" s="505"/>
      <c r="BF103" s="505"/>
      <c r="BG103" s="505"/>
      <c r="BH103" s="505"/>
      <c r="BI103" s="505"/>
      <c r="BJ103" s="505"/>
      <c r="BK103" s="505"/>
      <c r="BL103" s="505"/>
      <c r="BM103" s="505"/>
      <c r="BN103" s="505"/>
      <c r="BO103" s="505"/>
    </row>
    <row r="104" spans="1:67" s="438" customFormat="1" ht="9.75" customHeight="1">
      <c r="A104" s="436" t="s">
        <v>368</v>
      </c>
      <c r="B104" s="591" t="s">
        <v>1340</v>
      </c>
      <c r="C104" s="592"/>
      <c r="D104" s="592"/>
      <c r="E104" s="593"/>
      <c r="F104" s="498" t="s">
        <v>963</v>
      </c>
      <c r="G104" s="446">
        <v>4.4</v>
      </c>
      <c r="H104" s="439"/>
      <c r="I104" s="445">
        <v>42.09</v>
      </c>
      <c r="J104" s="439"/>
      <c r="K104" s="445">
        <f t="shared" si="5"/>
        <v>185.19600000000003</v>
      </c>
      <c r="L104" s="439"/>
      <c r="M104" s="437"/>
      <c r="N104" s="530"/>
      <c r="O104" s="546" t="s">
        <v>1270</v>
      </c>
      <c r="Q104" s="450"/>
      <c r="R104" s="505"/>
      <c r="S104" s="505"/>
      <c r="T104" s="504"/>
      <c r="U104" s="505"/>
      <c r="V104" s="505"/>
      <c r="W104" s="505"/>
      <c r="X104" s="505"/>
      <c r="Y104" s="505"/>
      <c r="Z104" s="505"/>
      <c r="AA104" s="505"/>
      <c r="AB104" s="505"/>
      <c r="AC104" s="505"/>
      <c r="AD104" s="505"/>
      <c r="AE104" s="505"/>
      <c r="AF104" s="505"/>
      <c r="AG104" s="505"/>
      <c r="AH104" s="505"/>
      <c r="AI104" s="505"/>
      <c r="AJ104" s="505"/>
      <c r="AK104" s="505"/>
      <c r="AL104" s="505"/>
      <c r="AM104" s="505"/>
      <c r="AN104" s="505"/>
      <c r="AO104" s="505"/>
      <c r="AP104" s="505"/>
      <c r="AQ104" s="505"/>
      <c r="AR104" s="505"/>
      <c r="AS104" s="505"/>
      <c r="AT104" s="505"/>
      <c r="AU104" s="505"/>
      <c r="AV104" s="505"/>
      <c r="AW104" s="505"/>
      <c r="AX104" s="505"/>
      <c r="AY104" s="505"/>
      <c r="AZ104" s="505"/>
      <c r="BA104" s="505"/>
      <c r="BB104" s="505"/>
      <c r="BC104" s="505"/>
      <c r="BD104" s="505"/>
      <c r="BE104" s="505"/>
      <c r="BF104" s="505"/>
      <c r="BG104" s="505"/>
      <c r="BH104" s="505"/>
      <c r="BI104" s="505"/>
      <c r="BJ104" s="505"/>
      <c r="BK104" s="505"/>
      <c r="BL104" s="505"/>
      <c r="BM104" s="505"/>
      <c r="BN104" s="505"/>
      <c r="BO104" s="505"/>
    </row>
    <row r="105" spans="1:67" s="438" customFormat="1" ht="9.75" customHeight="1">
      <c r="A105" s="436" t="s">
        <v>369</v>
      </c>
      <c r="B105" s="591" t="s">
        <v>1269</v>
      </c>
      <c r="C105" s="592"/>
      <c r="D105" s="592"/>
      <c r="E105" s="593"/>
      <c r="F105" s="498" t="s">
        <v>963</v>
      </c>
      <c r="G105" s="446">
        <v>114.65</v>
      </c>
      <c r="H105" s="439"/>
      <c r="I105" s="445">
        <v>13.12</v>
      </c>
      <c r="J105" s="439"/>
      <c r="K105" s="445">
        <f t="shared" si="5"/>
        <v>1504.208</v>
      </c>
      <c r="L105" s="439"/>
      <c r="M105" s="437">
        <f>SUM(K98:K105)</f>
        <v>20099.0071</v>
      </c>
      <c r="N105" s="530"/>
      <c r="O105" s="546" t="s">
        <v>1270</v>
      </c>
      <c r="Q105" s="450"/>
      <c r="R105" s="505"/>
      <c r="S105" s="505"/>
      <c r="T105" s="504"/>
      <c r="U105" s="505"/>
      <c r="V105" s="505"/>
      <c r="W105" s="505"/>
      <c r="X105" s="505"/>
      <c r="Y105" s="505"/>
      <c r="Z105" s="505"/>
      <c r="AA105" s="505"/>
      <c r="AB105" s="505"/>
      <c r="AC105" s="505"/>
      <c r="AD105" s="505"/>
      <c r="AE105" s="505"/>
      <c r="AF105" s="505"/>
      <c r="AG105" s="505"/>
      <c r="AH105" s="505"/>
      <c r="AI105" s="505"/>
      <c r="AJ105" s="505"/>
      <c r="AK105" s="505"/>
      <c r="AL105" s="505"/>
      <c r="AM105" s="505"/>
      <c r="AN105" s="505"/>
      <c r="AO105" s="505"/>
      <c r="AP105" s="505"/>
      <c r="AQ105" s="505"/>
      <c r="AR105" s="505"/>
      <c r="AS105" s="505"/>
      <c r="AT105" s="505"/>
      <c r="AU105" s="505"/>
      <c r="AV105" s="505"/>
      <c r="AW105" s="505"/>
      <c r="AX105" s="505"/>
      <c r="AY105" s="505"/>
      <c r="AZ105" s="505"/>
      <c r="BA105" s="505"/>
      <c r="BB105" s="505"/>
      <c r="BC105" s="505"/>
      <c r="BD105" s="505"/>
      <c r="BE105" s="505"/>
      <c r="BF105" s="505"/>
      <c r="BG105" s="505"/>
      <c r="BH105" s="505"/>
      <c r="BI105" s="505"/>
      <c r="BJ105" s="505"/>
      <c r="BK105" s="505"/>
      <c r="BL105" s="505"/>
      <c r="BM105" s="505"/>
      <c r="BN105" s="505"/>
      <c r="BO105" s="505"/>
    </row>
    <row r="106" spans="1:67" s="438" customFormat="1" ht="10.5" customHeight="1">
      <c r="A106" s="441">
        <v>13</v>
      </c>
      <c r="B106" s="582" t="s">
        <v>1271</v>
      </c>
      <c r="C106" s="583"/>
      <c r="D106" s="583"/>
      <c r="E106" s="584"/>
      <c r="F106" s="499"/>
      <c r="G106" s="446"/>
      <c r="H106" s="439"/>
      <c r="I106" s="447"/>
      <c r="J106" s="439"/>
      <c r="K106" s="445">
        <f t="shared" si="5"/>
        <v>0</v>
      </c>
      <c r="L106" s="439"/>
      <c r="M106" s="437"/>
      <c r="N106" s="530"/>
      <c r="O106" s="393" t="s">
        <v>1186</v>
      </c>
      <c r="Q106" s="533"/>
      <c r="R106" s="505"/>
      <c r="S106" s="505"/>
      <c r="T106" s="504"/>
      <c r="U106" s="505"/>
      <c r="V106" s="505"/>
      <c r="W106" s="505"/>
      <c r="X106" s="505"/>
      <c r="Y106" s="505"/>
      <c r="Z106" s="505"/>
      <c r="AA106" s="505"/>
      <c r="AB106" s="505"/>
      <c r="AC106" s="505"/>
      <c r="AD106" s="505"/>
      <c r="AE106" s="505"/>
      <c r="AF106" s="505"/>
      <c r="AG106" s="505"/>
      <c r="AH106" s="505"/>
      <c r="AI106" s="505"/>
      <c r="AJ106" s="505"/>
      <c r="AK106" s="505"/>
      <c r="AL106" s="505"/>
      <c r="AM106" s="505"/>
      <c r="AN106" s="505"/>
      <c r="AO106" s="505"/>
      <c r="AP106" s="505"/>
      <c r="AQ106" s="505"/>
      <c r="AR106" s="505"/>
      <c r="AS106" s="505"/>
      <c r="AT106" s="505"/>
      <c r="AU106" s="505"/>
      <c r="AV106" s="505"/>
      <c r="AW106" s="505"/>
      <c r="AX106" s="505"/>
      <c r="AY106" s="505"/>
      <c r="AZ106" s="505"/>
      <c r="BA106" s="505"/>
      <c r="BB106" s="505"/>
      <c r="BC106" s="505"/>
      <c r="BD106" s="505"/>
      <c r="BE106" s="505"/>
      <c r="BF106" s="505"/>
      <c r="BG106" s="505"/>
      <c r="BH106" s="505"/>
      <c r="BI106" s="505"/>
      <c r="BJ106" s="505"/>
      <c r="BK106" s="505"/>
      <c r="BL106" s="505"/>
      <c r="BM106" s="505"/>
      <c r="BN106" s="505"/>
      <c r="BO106" s="505"/>
    </row>
    <row r="107" spans="1:67" s="438" customFormat="1" ht="10.5" customHeight="1">
      <c r="A107" s="441" t="s">
        <v>399</v>
      </c>
      <c r="B107" s="582" t="s">
        <v>1341</v>
      </c>
      <c r="C107" s="583"/>
      <c r="D107" s="583"/>
      <c r="E107" s="584"/>
      <c r="F107" s="499"/>
      <c r="G107" s="446"/>
      <c r="H107" s="439"/>
      <c r="I107" s="447"/>
      <c r="J107" s="439"/>
      <c r="K107" s="445">
        <f t="shared" si="5"/>
        <v>0</v>
      </c>
      <c r="L107" s="439"/>
      <c r="M107" s="437"/>
      <c r="N107" s="530"/>
      <c r="O107" s="393"/>
      <c r="Q107" s="533"/>
      <c r="R107" s="505"/>
      <c r="S107" s="505"/>
      <c r="T107" s="504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5"/>
      <c r="AE107" s="505"/>
      <c r="AF107" s="505"/>
      <c r="AG107" s="505"/>
      <c r="AH107" s="505"/>
      <c r="AI107" s="505"/>
      <c r="AJ107" s="505"/>
      <c r="AK107" s="505"/>
      <c r="AL107" s="505"/>
      <c r="AM107" s="505"/>
      <c r="AN107" s="505"/>
      <c r="AO107" s="505"/>
      <c r="AP107" s="505"/>
      <c r="AQ107" s="505"/>
      <c r="AR107" s="505"/>
      <c r="AS107" s="505"/>
      <c r="AT107" s="505"/>
      <c r="AU107" s="505"/>
      <c r="AV107" s="505"/>
      <c r="AW107" s="505"/>
      <c r="AX107" s="505"/>
      <c r="AY107" s="505"/>
      <c r="AZ107" s="505"/>
      <c r="BA107" s="505"/>
      <c r="BB107" s="505"/>
      <c r="BC107" s="505"/>
      <c r="BD107" s="505"/>
      <c r="BE107" s="505"/>
      <c r="BF107" s="505"/>
      <c r="BG107" s="505"/>
      <c r="BH107" s="505"/>
      <c r="BI107" s="505"/>
      <c r="BJ107" s="505"/>
      <c r="BK107" s="505"/>
      <c r="BL107" s="505"/>
      <c r="BM107" s="505"/>
      <c r="BN107" s="505"/>
      <c r="BO107" s="505"/>
    </row>
    <row r="108" spans="1:67" s="438" customFormat="1" ht="9.75" customHeight="1">
      <c r="A108" s="442" t="s">
        <v>400</v>
      </c>
      <c r="B108" s="591" t="s">
        <v>1342</v>
      </c>
      <c r="C108" s="592"/>
      <c r="D108" s="592"/>
      <c r="E108" s="593"/>
      <c r="F108" s="498" t="s">
        <v>1239</v>
      </c>
      <c r="G108" s="446">
        <v>1</v>
      </c>
      <c r="H108" s="439"/>
      <c r="I108" s="445">
        <v>2205.31</v>
      </c>
      <c r="J108" s="439"/>
      <c r="K108" s="445">
        <f t="shared" si="5"/>
        <v>2205.31</v>
      </c>
      <c r="L108" s="439"/>
      <c r="M108" s="437"/>
      <c r="N108" s="530"/>
      <c r="O108" s="546"/>
      <c r="Q108" s="450"/>
      <c r="R108" s="505"/>
      <c r="S108" s="505"/>
      <c r="T108" s="504"/>
      <c r="U108" s="505"/>
      <c r="V108" s="505"/>
      <c r="W108" s="505"/>
      <c r="X108" s="505"/>
      <c r="Y108" s="505"/>
      <c r="Z108" s="505"/>
      <c r="AA108" s="505"/>
      <c r="AB108" s="505"/>
      <c r="AC108" s="505"/>
      <c r="AD108" s="505"/>
      <c r="AE108" s="505"/>
      <c r="AF108" s="505"/>
      <c r="AG108" s="505"/>
      <c r="AH108" s="505"/>
      <c r="AI108" s="505"/>
      <c r="AJ108" s="505"/>
      <c r="AK108" s="505"/>
      <c r="AL108" s="505"/>
      <c r="AM108" s="505"/>
      <c r="AN108" s="505"/>
      <c r="AO108" s="505"/>
      <c r="AP108" s="505"/>
      <c r="AQ108" s="505"/>
      <c r="AR108" s="505"/>
      <c r="AS108" s="505"/>
      <c r="AT108" s="505"/>
      <c r="AU108" s="505"/>
      <c r="AV108" s="505"/>
      <c r="AW108" s="505"/>
      <c r="AX108" s="505"/>
      <c r="AY108" s="505"/>
      <c r="AZ108" s="505"/>
      <c r="BA108" s="505"/>
      <c r="BB108" s="505"/>
      <c r="BC108" s="505"/>
      <c r="BD108" s="505"/>
      <c r="BE108" s="505"/>
      <c r="BF108" s="505"/>
      <c r="BG108" s="505"/>
      <c r="BH108" s="505"/>
      <c r="BI108" s="505"/>
      <c r="BJ108" s="505"/>
      <c r="BK108" s="505"/>
      <c r="BL108" s="505"/>
      <c r="BM108" s="505"/>
      <c r="BN108" s="505"/>
      <c r="BO108" s="505"/>
    </row>
    <row r="109" spans="1:67" s="438" customFormat="1" ht="10.5" customHeight="1">
      <c r="A109" s="441" t="s">
        <v>404</v>
      </c>
      <c r="B109" s="582" t="s">
        <v>1343</v>
      </c>
      <c r="C109" s="583"/>
      <c r="D109" s="583"/>
      <c r="E109" s="584"/>
      <c r="F109" s="499"/>
      <c r="G109" s="446"/>
      <c r="H109" s="439"/>
      <c r="I109" s="447"/>
      <c r="J109" s="439"/>
      <c r="K109" s="445">
        <f t="shared" si="5"/>
        <v>0</v>
      </c>
      <c r="L109" s="439"/>
      <c r="M109" s="437"/>
      <c r="N109" s="530"/>
      <c r="O109" s="393"/>
      <c r="Q109" s="533"/>
      <c r="R109" s="505"/>
      <c r="S109" s="505"/>
      <c r="T109" s="504"/>
      <c r="U109" s="505"/>
      <c r="V109" s="505"/>
      <c r="W109" s="505"/>
      <c r="X109" s="505"/>
      <c r="Y109" s="505"/>
      <c r="Z109" s="505"/>
      <c r="AA109" s="505"/>
      <c r="AB109" s="505"/>
      <c r="AC109" s="505"/>
      <c r="AD109" s="505"/>
      <c r="AE109" s="505"/>
      <c r="AF109" s="505"/>
      <c r="AG109" s="505"/>
      <c r="AH109" s="505"/>
      <c r="AI109" s="505"/>
      <c r="AJ109" s="505"/>
      <c r="AK109" s="505"/>
      <c r="AL109" s="505"/>
      <c r="AM109" s="505"/>
      <c r="AN109" s="505"/>
      <c r="AO109" s="505"/>
      <c r="AP109" s="505"/>
      <c r="AQ109" s="505"/>
      <c r="AR109" s="505"/>
      <c r="AS109" s="505"/>
      <c r="AT109" s="505"/>
      <c r="AU109" s="505"/>
      <c r="AV109" s="505"/>
      <c r="AW109" s="505"/>
      <c r="AX109" s="505"/>
      <c r="AY109" s="505"/>
      <c r="AZ109" s="505"/>
      <c r="BA109" s="505"/>
      <c r="BB109" s="505"/>
      <c r="BC109" s="505"/>
      <c r="BD109" s="505"/>
      <c r="BE109" s="505"/>
      <c r="BF109" s="505"/>
      <c r="BG109" s="505"/>
      <c r="BH109" s="505"/>
      <c r="BI109" s="505"/>
      <c r="BJ109" s="505"/>
      <c r="BK109" s="505"/>
      <c r="BL109" s="505"/>
      <c r="BM109" s="505"/>
      <c r="BN109" s="505"/>
      <c r="BO109" s="505"/>
    </row>
    <row r="110" spans="1:67" s="438" customFormat="1" ht="9.75" customHeight="1">
      <c r="A110" s="442" t="s">
        <v>405</v>
      </c>
      <c r="B110" s="591" t="s">
        <v>1351</v>
      </c>
      <c r="C110" s="592"/>
      <c r="D110" s="592"/>
      <c r="E110" s="593"/>
      <c r="F110" s="498" t="s">
        <v>1239</v>
      </c>
      <c r="G110" s="446">
        <v>4</v>
      </c>
      <c r="H110" s="439"/>
      <c r="I110" s="445">
        <v>18.09</v>
      </c>
      <c r="J110" s="439"/>
      <c r="K110" s="445">
        <f t="shared" si="5"/>
        <v>72.36</v>
      </c>
      <c r="L110" s="439"/>
      <c r="M110" s="437"/>
      <c r="N110" s="530"/>
      <c r="O110" s="546"/>
      <c r="Q110" s="450"/>
      <c r="R110" s="505"/>
      <c r="S110" s="505"/>
      <c r="T110" s="504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5"/>
      <c r="AE110" s="505"/>
      <c r="AF110" s="505"/>
      <c r="AG110" s="505"/>
      <c r="AH110" s="505"/>
      <c r="AI110" s="505"/>
      <c r="AJ110" s="505"/>
      <c r="AK110" s="505"/>
      <c r="AL110" s="505"/>
      <c r="AM110" s="505"/>
      <c r="AN110" s="505"/>
      <c r="AO110" s="505"/>
      <c r="AP110" s="505"/>
      <c r="AQ110" s="505"/>
      <c r="AR110" s="505"/>
      <c r="AS110" s="505"/>
      <c r="AT110" s="505"/>
      <c r="AU110" s="505"/>
      <c r="AV110" s="505"/>
      <c r="AW110" s="505"/>
      <c r="AX110" s="505"/>
      <c r="AY110" s="505"/>
      <c r="AZ110" s="505"/>
      <c r="BA110" s="505"/>
      <c r="BB110" s="505"/>
      <c r="BC110" s="505"/>
      <c r="BD110" s="505"/>
      <c r="BE110" s="505"/>
      <c r="BF110" s="505"/>
      <c r="BG110" s="505"/>
      <c r="BH110" s="505"/>
      <c r="BI110" s="505"/>
      <c r="BJ110" s="505"/>
      <c r="BK110" s="505"/>
      <c r="BL110" s="505"/>
      <c r="BM110" s="505"/>
      <c r="BN110" s="505"/>
      <c r="BO110" s="505"/>
    </row>
    <row r="111" spans="1:67" s="438" customFormat="1" ht="21.75" customHeight="1">
      <c r="A111" s="436" t="s">
        <v>406</v>
      </c>
      <c r="B111" s="624" t="s">
        <v>1344</v>
      </c>
      <c r="C111" s="625"/>
      <c r="D111" s="625"/>
      <c r="E111" s="626"/>
      <c r="F111" s="498" t="s">
        <v>1239</v>
      </c>
      <c r="G111" s="446">
        <v>2</v>
      </c>
      <c r="H111" s="439"/>
      <c r="I111" s="545">
        <v>128.95</v>
      </c>
      <c r="J111" s="547"/>
      <c r="K111" s="445">
        <f t="shared" si="5"/>
        <v>257.9</v>
      </c>
      <c r="L111" s="439"/>
      <c r="M111" s="437"/>
      <c r="N111" s="530"/>
      <c r="O111" s="546"/>
      <c r="Q111" s="548"/>
      <c r="R111" s="505"/>
      <c r="S111" s="505"/>
      <c r="T111" s="505"/>
      <c r="U111" s="505"/>
      <c r="V111" s="505"/>
      <c r="W111" s="505"/>
      <c r="X111" s="505"/>
      <c r="Y111" s="505"/>
      <c r="Z111" s="505"/>
      <c r="AA111" s="505"/>
      <c r="AB111" s="505"/>
      <c r="AC111" s="505"/>
      <c r="AD111" s="505"/>
      <c r="AE111" s="505"/>
      <c r="AF111" s="505"/>
      <c r="AG111" s="505"/>
      <c r="AH111" s="505"/>
      <c r="AI111" s="505"/>
      <c r="AJ111" s="505"/>
      <c r="AK111" s="505"/>
      <c r="AL111" s="505"/>
      <c r="AM111" s="505"/>
      <c r="AN111" s="505"/>
      <c r="AO111" s="505"/>
      <c r="AP111" s="505"/>
      <c r="AQ111" s="505"/>
      <c r="AR111" s="505"/>
      <c r="AS111" s="505"/>
      <c r="AT111" s="505"/>
      <c r="AU111" s="505"/>
      <c r="AV111" s="505"/>
      <c r="AW111" s="505"/>
      <c r="AX111" s="505"/>
      <c r="AY111" s="505"/>
      <c r="AZ111" s="505"/>
      <c r="BA111" s="505"/>
      <c r="BB111" s="505"/>
      <c r="BC111" s="505"/>
      <c r="BD111" s="505"/>
      <c r="BE111" s="505"/>
      <c r="BF111" s="505"/>
      <c r="BG111" s="505"/>
      <c r="BH111" s="505"/>
      <c r="BI111" s="505"/>
      <c r="BJ111" s="505"/>
      <c r="BK111" s="505"/>
      <c r="BL111" s="505"/>
      <c r="BM111" s="505"/>
      <c r="BN111" s="505"/>
      <c r="BO111" s="505"/>
    </row>
    <row r="112" spans="1:67" s="438" customFormat="1" ht="10.5" customHeight="1">
      <c r="A112" s="441" t="s">
        <v>409</v>
      </c>
      <c r="B112" s="582" t="s">
        <v>1128</v>
      </c>
      <c r="C112" s="583"/>
      <c r="D112" s="583"/>
      <c r="E112" s="584"/>
      <c r="F112" s="499"/>
      <c r="G112" s="446"/>
      <c r="H112" s="439"/>
      <c r="I112" s="447"/>
      <c r="J112" s="439"/>
      <c r="K112" s="445">
        <f t="shared" si="5"/>
        <v>0</v>
      </c>
      <c r="L112" s="439"/>
      <c r="M112" s="437"/>
      <c r="N112" s="530"/>
      <c r="O112" s="393" t="s">
        <v>1188</v>
      </c>
      <c r="Q112" s="533"/>
      <c r="R112" s="505"/>
      <c r="S112" s="505"/>
      <c r="T112" s="504"/>
      <c r="U112" s="505"/>
      <c r="V112" s="505"/>
      <c r="W112" s="505"/>
      <c r="X112" s="505"/>
      <c r="Y112" s="505"/>
      <c r="Z112" s="505"/>
      <c r="AA112" s="505"/>
      <c r="AB112" s="505"/>
      <c r="AC112" s="505"/>
      <c r="AD112" s="505"/>
      <c r="AE112" s="505"/>
      <c r="AF112" s="505"/>
      <c r="AG112" s="505"/>
      <c r="AH112" s="505"/>
      <c r="AI112" s="505"/>
      <c r="AJ112" s="505"/>
      <c r="AK112" s="505"/>
      <c r="AL112" s="505"/>
      <c r="AM112" s="505"/>
      <c r="AN112" s="505"/>
      <c r="AO112" s="505"/>
      <c r="AP112" s="505"/>
      <c r="AQ112" s="505"/>
      <c r="AR112" s="505"/>
      <c r="AS112" s="505"/>
      <c r="AT112" s="505"/>
      <c r="AU112" s="505"/>
      <c r="AV112" s="505"/>
      <c r="AW112" s="505"/>
      <c r="AX112" s="505"/>
      <c r="AY112" s="505"/>
      <c r="AZ112" s="505"/>
      <c r="BA112" s="505"/>
      <c r="BB112" s="505"/>
      <c r="BC112" s="505"/>
      <c r="BD112" s="505"/>
      <c r="BE112" s="505"/>
      <c r="BF112" s="505"/>
      <c r="BG112" s="505"/>
      <c r="BH112" s="505"/>
      <c r="BI112" s="505"/>
      <c r="BJ112" s="505"/>
      <c r="BK112" s="505"/>
      <c r="BL112" s="505"/>
      <c r="BM112" s="505"/>
      <c r="BN112" s="505"/>
      <c r="BO112" s="505"/>
    </row>
    <row r="113" spans="1:67" s="438" customFormat="1" ht="9.75" customHeight="1">
      <c r="A113" s="442" t="s">
        <v>410</v>
      </c>
      <c r="B113" s="591" t="s">
        <v>1190</v>
      </c>
      <c r="C113" s="592"/>
      <c r="D113" s="592"/>
      <c r="E113" s="593"/>
      <c r="F113" s="498" t="s">
        <v>1239</v>
      </c>
      <c r="G113" s="446">
        <v>4</v>
      </c>
      <c r="H113" s="439"/>
      <c r="I113" s="445">
        <v>15.56</v>
      </c>
      <c r="J113" s="439"/>
      <c r="K113" s="445">
        <f t="shared" si="5"/>
        <v>62.24</v>
      </c>
      <c r="L113" s="439"/>
      <c r="M113" s="437"/>
      <c r="N113" s="530"/>
      <c r="O113" s="546"/>
      <c r="Q113" s="450"/>
      <c r="R113" s="505"/>
      <c r="S113" s="505"/>
      <c r="T113" s="504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5"/>
      <c r="AE113" s="505"/>
      <c r="AF113" s="505"/>
      <c r="AG113" s="505"/>
      <c r="AH113" s="505"/>
      <c r="AI113" s="505"/>
      <c r="AJ113" s="505"/>
      <c r="AK113" s="505"/>
      <c r="AL113" s="505"/>
      <c r="AM113" s="505"/>
      <c r="AN113" s="505"/>
      <c r="AO113" s="505"/>
      <c r="AP113" s="505"/>
      <c r="AQ113" s="505"/>
      <c r="AR113" s="505"/>
      <c r="AS113" s="505"/>
      <c r="AT113" s="505"/>
      <c r="AU113" s="505"/>
      <c r="AV113" s="505"/>
      <c r="AW113" s="505"/>
      <c r="AX113" s="505"/>
      <c r="AY113" s="505"/>
      <c r="AZ113" s="505"/>
      <c r="BA113" s="505"/>
      <c r="BB113" s="505"/>
      <c r="BC113" s="505"/>
      <c r="BD113" s="505"/>
      <c r="BE113" s="505"/>
      <c r="BF113" s="505"/>
      <c r="BG113" s="505"/>
      <c r="BH113" s="505"/>
      <c r="BI113" s="505"/>
      <c r="BJ113" s="505"/>
      <c r="BK113" s="505"/>
      <c r="BL113" s="505"/>
      <c r="BM113" s="505"/>
      <c r="BN113" s="505"/>
      <c r="BO113" s="505"/>
    </row>
    <row r="114" spans="1:67" s="438" customFormat="1" ht="9.75" customHeight="1" thickBot="1">
      <c r="A114" s="442" t="s">
        <v>1383</v>
      </c>
      <c r="B114" s="591" t="s">
        <v>1191</v>
      </c>
      <c r="C114" s="592"/>
      <c r="D114" s="592"/>
      <c r="E114" s="593"/>
      <c r="F114" s="498" t="s">
        <v>1239</v>
      </c>
      <c r="G114" s="446">
        <v>5</v>
      </c>
      <c r="H114" s="439"/>
      <c r="I114" s="445">
        <v>13.13</v>
      </c>
      <c r="J114" s="439"/>
      <c r="K114" s="445">
        <f t="shared" si="5"/>
        <v>65.65</v>
      </c>
      <c r="L114" s="439"/>
      <c r="M114" s="437">
        <f>SUM(K106:K114)</f>
        <v>2663.46</v>
      </c>
      <c r="N114" s="530"/>
      <c r="O114" s="546" t="s">
        <v>1142</v>
      </c>
      <c r="Q114" s="450"/>
      <c r="R114" s="505"/>
      <c r="S114" s="505"/>
      <c r="T114" s="504"/>
      <c r="U114" s="505"/>
      <c r="V114" s="505"/>
      <c r="W114" s="505"/>
      <c r="X114" s="505"/>
      <c r="Y114" s="505"/>
      <c r="Z114" s="505"/>
      <c r="AA114" s="505"/>
      <c r="AB114" s="505"/>
      <c r="AC114" s="505"/>
      <c r="AD114" s="505"/>
      <c r="AE114" s="505"/>
      <c r="AF114" s="505"/>
      <c r="AG114" s="505"/>
      <c r="AH114" s="505"/>
      <c r="AI114" s="505"/>
      <c r="AJ114" s="505"/>
      <c r="AK114" s="505"/>
      <c r="AL114" s="505"/>
      <c r="AM114" s="505"/>
      <c r="AN114" s="505"/>
      <c r="AO114" s="505"/>
      <c r="AP114" s="505"/>
      <c r="AQ114" s="505"/>
      <c r="AR114" s="505"/>
      <c r="AS114" s="505"/>
      <c r="AT114" s="505"/>
      <c r="AU114" s="505"/>
      <c r="AV114" s="505"/>
      <c r="AW114" s="505"/>
      <c r="AX114" s="505"/>
      <c r="AY114" s="505"/>
      <c r="AZ114" s="505"/>
      <c r="BA114" s="505"/>
      <c r="BB114" s="505"/>
      <c r="BC114" s="505"/>
      <c r="BD114" s="505"/>
      <c r="BE114" s="505"/>
      <c r="BF114" s="505"/>
      <c r="BG114" s="505"/>
      <c r="BH114" s="505"/>
      <c r="BI114" s="505"/>
      <c r="BJ114" s="505"/>
      <c r="BK114" s="505"/>
      <c r="BL114" s="505"/>
      <c r="BM114" s="505"/>
      <c r="BN114" s="505"/>
      <c r="BO114" s="505"/>
    </row>
    <row r="115" spans="1:17" ht="18" customHeight="1" thickTop="1">
      <c r="A115" s="398" t="str">
        <f>A35</f>
        <v>DATA: </v>
      </c>
      <c r="B115" s="385"/>
      <c r="C115" s="386" t="s">
        <v>941</v>
      </c>
      <c r="D115" s="385"/>
      <c r="E115" s="387"/>
      <c r="F115" s="493" t="s">
        <v>952</v>
      </c>
      <c r="G115" s="387"/>
      <c r="H115" s="385" t="s">
        <v>1124</v>
      </c>
      <c r="I115" s="387"/>
      <c r="J115" s="385"/>
      <c r="K115" s="426">
        <f>SUM(J80:K114)</f>
        <v>112319.75729999998</v>
      </c>
      <c r="L115" s="385"/>
      <c r="M115" s="426">
        <f>SUM(M80:M114)</f>
        <v>112319.7573</v>
      </c>
      <c r="N115" s="522"/>
      <c r="O115" s="411"/>
      <c r="Q115" s="400"/>
    </row>
    <row r="116" spans="1:17" ht="18" customHeight="1" thickBot="1">
      <c r="A116" s="427"/>
      <c r="B116" s="388"/>
      <c r="C116" s="389"/>
      <c r="D116" s="390"/>
      <c r="E116" s="391"/>
      <c r="F116" s="494"/>
      <c r="G116" s="391"/>
      <c r="H116" s="390" t="s">
        <v>960</v>
      </c>
      <c r="I116" s="391"/>
      <c r="J116" s="390"/>
      <c r="K116" s="428"/>
      <c r="L116" s="390"/>
      <c r="M116" s="429"/>
      <c r="N116" s="522"/>
      <c r="O116" s="411"/>
      <c r="Q116" s="400"/>
    </row>
    <row r="117" spans="5:17" ht="16.5" customHeight="1" thickBot="1" thickTop="1">
      <c r="E117" s="371" t="s">
        <v>953</v>
      </c>
      <c r="Q117" s="503"/>
    </row>
    <row r="118" spans="1:15" ht="18" customHeight="1" thickTop="1">
      <c r="A118" s="397"/>
      <c r="B118" s="372" t="s">
        <v>944</v>
      </c>
      <c r="C118" s="373"/>
      <c r="D118" s="374" t="str">
        <f>D77</f>
        <v>OBRA/SERVIÇO: REFORMA DA ESCOLA DE MINEIRINHO</v>
      </c>
      <c r="E118" s="374"/>
      <c r="F118" s="493"/>
      <c r="G118" s="374"/>
      <c r="H118" s="607" t="s">
        <v>1121</v>
      </c>
      <c r="I118" s="608"/>
      <c r="J118" s="608"/>
      <c r="K118" s="609"/>
      <c r="L118" s="398"/>
      <c r="M118" s="399" t="s">
        <v>942</v>
      </c>
      <c r="N118" s="526"/>
      <c r="O118" s="400"/>
    </row>
    <row r="119" spans="1:17" ht="18" customHeight="1" thickBot="1">
      <c r="A119" s="401"/>
      <c r="B119" s="375" t="s">
        <v>945</v>
      </c>
      <c r="C119" s="376"/>
      <c r="D119" s="377"/>
      <c r="E119" s="377"/>
      <c r="G119" s="377"/>
      <c r="H119" s="610" t="str">
        <f>H78</f>
        <v>IOPES - AGOSTO/2014 (DATA BASE)</v>
      </c>
      <c r="I119" s="611"/>
      <c r="J119" s="611"/>
      <c r="K119" s="612"/>
      <c r="L119" s="402"/>
      <c r="M119" s="403" t="s">
        <v>1457</v>
      </c>
      <c r="N119" s="527"/>
      <c r="O119" s="404"/>
      <c r="Q119" s="393">
        <f>16.65+33.06</f>
        <v>49.71</v>
      </c>
    </row>
    <row r="120" spans="1:17" ht="18" customHeight="1" thickTop="1">
      <c r="A120" s="401"/>
      <c r="B120" s="378" t="s">
        <v>946</v>
      </c>
      <c r="C120" s="376"/>
      <c r="D120" s="377" t="str">
        <f>D79</f>
        <v>LOCAL: LOCALIDADE DE MINEIRINHO - PRESIDENTE KENNEDY - ES</v>
      </c>
      <c r="E120" s="377"/>
      <c r="G120" s="377"/>
      <c r="H120" s="401" t="s">
        <v>947</v>
      </c>
      <c r="J120" s="401"/>
      <c r="L120" s="401"/>
      <c r="M120" s="405"/>
      <c r="N120" s="528"/>
      <c r="O120" s="406"/>
      <c r="Q120" s="521"/>
    </row>
    <row r="121" spans="1:15" ht="14.25" customHeight="1" thickBot="1">
      <c r="A121" s="407"/>
      <c r="B121" s="379"/>
      <c r="C121" s="380"/>
      <c r="D121" s="381"/>
      <c r="E121" s="381"/>
      <c r="F121" s="494"/>
      <c r="G121" s="381"/>
      <c r="H121" s="435" t="s">
        <v>948</v>
      </c>
      <c r="I121" s="381"/>
      <c r="J121" s="435"/>
      <c r="K121" s="433">
        <f>K115</f>
        <v>112319.75729999998</v>
      </c>
      <c r="L121" s="434"/>
      <c r="M121" s="433">
        <f>M115</f>
        <v>112319.7573</v>
      </c>
      <c r="N121" s="532"/>
      <c r="O121" s="411"/>
    </row>
    <row r="122" spans="1:15" ht="12.75" customHeight="1" thickTop="1">
      <c r="A122" s="412"/>
      <c r="B122" s="382"/>
      <c r="C122" s="382"/>
      <c r="D122" s="382"/>
      <c r="E122" s="382"/>
      <c r="F122" s="495"/>
      <c r="G122" s="413"/>
      <c r="H122" s="414"/>
      <c r="I122" s="415"/>
      <c r="J122" s="415" t="s">
        <v>955</v>
      </c>
      <c r="K122" s="415"/>
      <c r="L122" s="415"/>
      <c r="M122" s="416"/>
      <c r="N122" s="425"/>
      <c r="O122" s="393"/>
    </row>
    <row r="123" spans="1:16" ht="15" customHeight="1">
      <c r="A123" s="412" t="str">
        <f>A82</f>
        <v>ITEM</v>
      </c>
      <c r="B123" s="382"/>
      <c r="C123" s="383" t="s">
        <v>950</v>
      </c>
      <c r="D123" s="382"/>
      <c r="E123" s="382"/>
      <c r="F123" s="496" t="s">
        <v>18</v>
      </c>
      <c r="G123" s="413" t="s">
        <v>956</v>
      </c>
      <c r="H123" s="417" t="s">
        <v>957</v>
      </c>
      <c r="I123" s="417"/>
      <c r="J123" s="617" t="s">
        <v>462</v>
      </c>
      <c r="K123" s="619"/>
      <c r="L123" s="519" t="s">
        <v>943</v>
      </c>
      <c r="M123" s="520"/>
      <c r="N123" s="531"/>
      <c r="O123" s="418"/>
      <c r="P123" s="419"/>
    </row>
    <row r="124" spans="1:16" ht="5.25" customHeight="1" thickBot="1">
      <c r="A124" s="420"/>
      <c r="B124" s="384"/>
      <c r="C124" s="384"/>
      <c r="D124" s="384"/>
      <c r="E124" s="384"/>
      <c r="F124" s="497"/>
      <c r="G124" s="422"/>
      <c r="H124" s="384"/>
      <c r="I124" s="384"/>
      <c r="J124" s="421"/>
      <c r="K124" s="423"/>
      <c r="L124" s="384"/>
      <c r="M124" s="424"/>
      <c r="N124" s="425"/>
      <c r="O124" s="425"/>
      <c r="P124" s="419"/>
    </row>
    <row r="125" spans="1:19" s="559" customFormat="1" ht="10.5" customHeight="1" thickTop="1">
      <c r="A125" s="491" t="s">
        <v>436</v>
      </c>
      <c r="B125" s="582" t="s">
        <v>999</v>
      </c>
      <c r="C125" s="583"/>
      <c r="D125" s="583"/>
      <c r="E125" s="584"/>
      <c r="F125" s="498"/>
      <c r="G125" s="446"/>
      <c r="H125" s="439"/>
      <c r="I125" s="449"/>
      <c r="J125" s="556"/>
      <c r="K125" s="448">
        <f>G141*I125</f>
        <v>0</v>
      </c>
      <c r="L125" s="439"/>
      <c r="M125" s="557"/>
      <c r="N125" s="558"/>
      <c r="P125" s="440"/>
      <c r="Q125" s="560">
        <f>(P125*28%)</f>
        <v>0</v>
      </c>
      <c r="R125" s="561">
        <f>P125+Q125</f>
        <v>0</v>
      </c>
      <c r="S125" s="562"/>
    </row>
    <row r="126" spans="1:19" s="559" customFormat="1" ht="10.5" customHeight="1">
      <c r="A126" s="491" t="s">
        <v>437</v>
      </c>
      <c r="B126" s="582" t="s">
        <v>1384</v>
      </c>
      <c r="C126" s="583"/>
      <c r="D126" s="583"/>
      <c r="E126" s="584"/>
      <c r="F126" s="498"/>
      <c r="G126" s="446"/>
      <c r="H126" s="439"/>
      <c r="I126" s="449"/>
      <c r="J126" s="556"/>
      <c r="K126" s="448"/>
      <c r="L126" s="439"/>
      <c r="M126" s="557"/>
      <c r="N126" s="558"/>
      <c r="P126" s="440"/>
      <c r="Q126" s="560"/>
      <c r="R126" s="561"/>
      <c r="S126" s="562"/>
    </row>
    <row r="127" spans="1:19" s="559" customFormat="1" ht="9" customHeight="1">
      <c r="A127" s="436" t="s">
        <v>438</v>
      </c>
      <c r="B127" s="553" t="s">
        <v>1385</v>
      </c>
      <c r="C127" s="551"/>
      <c r="D127" s="551"/>
      <c r="E127" s="552"/>
      <c r="F127" s="498" t="s">
        <v>1123</v>
      </c>
      <c r="G127" s="446">
        <v>1</v>
      </c>
      <c r="H127" s="439"/>
      <c r="I127" s="449">
        <v>286.65</v>
      </c>
      <c r="J127" s="556"/>
      <c r="K127" s="448">
        <f>G127*I127</f>
        <v>286.65</v>
      </c>
      <c r="L127" s="439"/>
      <c r="M127" s="557"/>
      <c r="N127" s="564">
        <v>150306</v>
      </c>
      <c r="P127" s="440"/>
      <c r="Q127" s="560">
        <f>(P127*28%)</f>
        <v>0</v>
      </c>
      <c r="R127" s="561">
        <f>P127+Q127</f>
        <v>0</v>
      </c>
      <c r="S127" s="563"/>
    </row>
    <row r="128" spans="1:19" s="559" customFormat="1" ht="10.5" customHeight="1">
      <c r="A128" s="491" t="s">
        <v>441</v>
      </c>
      <c r="B128" s="582" t="s">
        <v>1386</v>
      </c>
      <c r="C128" s="583"/>
      <c r="D128" s="583"/>
      <c r="E128" s="584"/>
      <c r="F128" s="498"/>
      <c r="G128" s="446"/>
      <c r="H128" s="439"/>
      <c r="I128" s="449"/>
      <c r="J128" s="556"/>
      <c r="K128" s="448"/>
      <c r="L128" s="439"/>
      <c r="M128" s="557"/>
      <c r="N128" s="558"/>
      <c r="P128" s="440"/>
      <c r="Q128" s="560">
        <f>(P128*28%)</f>
        <v>0</v>
      </c>
      <c r="R128" s="561">
        <f>P128+Q128</f>
        <v>0</v>
      </c>
      <c r="S128" s="562"/>
    </row>
    <row r="129" spans="1:19" s="567" customFormat="1" ht="21.75" customHeight="1">
      <c r="A129" s="436" t="s">
        <v>442</v>
      </c>
      <c r="B129" s="585" t="s">
        <v>1387</v>
      </c>
      <c r="C129" s="586"/>
      <c r="D129" s="586"/>
      <c r="E129" s="587"/>
      <c r="F129" s="498" t="s">
        <v>1123</v>
      </c>
      <c r="G129" s="446">
        <v>6</v>
      </c>
      <c r="H129" s="439"/>
      <c r="I129" s="565">
        <v>135.58</v>
      </c>
      <c r="J129" s="566"/>
      <c r="K129" s="448">
        <f aca="true" t="shared" si="6" ref="K129:K137">G129*I129</f>
        <v>813.48</v>
      </c>
      <c r="L129" s="439"/>
      <c r="M129" s="557"/>
      <c r="N129" s="564">
        <v>1511801</v>
      </c>
      <c r="O129" s="559"/>
      <c r="P129" s="440"/>
      <c r="Q129" s="560">
        <f>(P129*28%)</f>
        <v>0</v>
      </c>
      <c r="R129" s="561"/>
      <c r="S129" s="563"/>
    </row>
    <row r="130" spans="1:19" s="567" customFormat="1" ht="21.75" customHeight="1">
      <c r="A130" s="436" t="s">
        <v>443</v>
      </c>
      <c r="B130" s="585" t="s">
        <v>1388</v>
      </c>
      <c r="C130" s="586"/>
      <c r="D130" s="586"/>
      <c r="E130" s="587"/>
      <c r="F130" s="498" t="s">
        <v>1123</v>
      </c>
      <c r="G130" s="446">
        <v>6</v>
      </c>
      <c r="H130" s="439"/>
      <c r="I130" s="565">
        <v>274.56</v>
      </c>
      <c r="J130" s="566"/>
      <c r="K130" s="448">
        <f t="shared" si="6"/>
        <v>1647.3600000000001</v>
      </c>
      <c r="L130" s="439"/>
      <c r="M130" s="557"/>
      <c r="N130" s="564">
        <v>1511801</v>
      </c>
      <c r="O130" s="559"/>
      <c r="P130" s="440"/>
      <c r="Q130" s="560">
        <f>(P130*28%)</f>
        <v>0</v>
      </c>
      <c r="R130" s="561">
        <f>P130+Q130</f>
        <v>0</v>
      </c>
      <c r="S130" s="563"/>
    </row>
    <row r="131" spans="1:19" s="559" customFormat="1" ht="33" customHeight="1">
      <c r="A131" s="436" t="s">
        <v>444</v>
      </c>
      <c r="B131" s="585" t="s">
        <v>1389</v>
      </c>
      <c r="C131" s="601"/>
      <c r="D131" s="601"/>
      <c r="E131" s="602"/>
      <c r="F131" s="498" t="s">
        <v>1123</v>
      </c>
      <c r="G131" s="446">
        <v>6</v>
      </c>
      <c r="H131" s="439"/>
      <c r="I131" s="449">
        <v>159.87</v>
      </c>
      <c r="J131" s="556"/>
      <c r="K131" s="448">
        <f t="shared" si="6"/>
        <v>959.22</v>
      </c>
      <c r="L131" s="439"/>
      <c r="M131" s="557"/>
      <c r="N131" s="564">
        <v>151810</v>
      </c>
      <c r="P131" s="440"/>
      <c r="Q131" s="560"/>
      <c r="R131" s="561"/>
      <c r="S131" s="563"/>
    </row>
    <row r="132" spans="1:19" s="567" customFormat="1" ht="21.75" customHeight="1">
      <c r="A132" s="436" t="s">
        <v>445</v>
      </c>
      <c r="B132" s="585" t="s">
        <v>1399</v>
      </c>
      <c r="C132" s="586"/>
      <c r="D132" s="586"/>
      <c r="E132" s="587"/>
      <c r="F132" s="498" t="s">
        <v>1123</v>
      </c>
      <c r="G132" s="446">
        <v>4</v>
      </c>
      <c r="H132" s="439"/>
      <c r="I132" s="565">
        <v>191.59</v>
      </c>
      <c r="J132" s="566"/>
      <c r="K132" s="448">
        <f t="shared" si="6"/>
        <v>766.36</v>
      </c>
      <c r="L132" s="439"/>
      <c r="M132" s="557"/>
      <c r="N132" s="564">
        <v>151812</v>
      </c>
      <c r="O132" s="559"/>
      <c r="P132" s="440"/>
      <c r="Q132" s="560"/>
      <c r="R132" s="561"/>
      <c r="S132" s="563"/>
    </row>
    <row r="133" spans="1:19" s="567" customFormat="1" ht="21.75" customHeight="1">
      <c r="A133" s="436" t="s">
        <v>446</v>
      </c>
      <c r="B133" s="585" t="s">
        <v>1400</v>
      </c>
      <c r="C133" s="586"/>
      <c r="D133" s="586"/>
      <c r="E133" s="587"/>
      <c r="F133" s="498" t="s">
        <v>1123</v>
      </c>
      <c r="G133" s="446">
        <v>25</v>
      </c>
      <c r="H133" s="439"/>
      <c r="I133" s="565">
        <v>138.94</v>
      </c>
      <c r="J133" s="566"/>
      <c r="K133" s="448">
        <f t="shared" si="6"/>
        <v>3473.5</v>
      </c>
      <c r="L133" s="439"/>
      <c r="M133" s="557"/>
      <c r="N133" s="564">
        <v>151803</v>
      </c>
      <c r="O133" s="559"/>
      <c r="P133" s="440"/>
      <c r="Q133" s="560"/>
      <c r="R133" s="561"/>
      <c r="S133" s="563"/>
    </row>
    <row r="134" spans="1:19" s="567" customFormat="1" ht="21.75" customHeight="1">
      <c r="A134" s="436" t="s">
        <v>447</v>
      </c>
      <c r="B134" s="585" t="s">
        <v>1401</v>
      </c>
      <c r="C134" s="586"/>
      <c r="D134" s="586"/>
      <c r="E134" s="587"/>
      <c r="F134" s="498" t="s">
        <v>1123</v>
      </c>
      <c r="G134" s="446">
        <v>2</v>
      </c>
      <c r="H134" s="439"/>
      <c r="I134" s="565">
        <v>320.3</v>
      </c>
      <c r="J134" s="566"/>
      <c r="K134" s="448">
        <f t="shared" si="6"/>
        <v>640.6</v>
      </c>
      <c r="L134" s="439"/>
      <c r="M134" s="557"/>
      <c r="N134" s="564"/>
      <c r="O134" s="559"/>
      <c r="P134" s="440"/>
      <c r="Q134" s="560"/>
      <c r="R134" s="561"/>
      <c r="S134" s="563"/>
    </row>
    <row r="135" spans="1:19" s="559" customFormat="1" ht="9" customHeight="1">
      <c r="A135" s="436" t="s">
        <v>448</v>
      </c>
      <c r="B135" s="553" t="s">
        <v>1390</v>
      </c>
      <c r="C135" s="554"/>
      <c r="D135" s="554"/>
      <c r="E135" s="555"/>
      <c r="F135" s="498" t="s">
        <v>963</v>
      </c>
      <c r="G135" s="446">
        <v>96.3</v>
      </c>
      <c r="H135" s="439"/>
      <c r="I135" s="449">
        <v>19.03</v>
      </c>
      <c r="J135" s="556"/>
      <c r="K135" s="448">
        <f t="shared" si="6"/>
        <v>1832.589</v>
      </c>
      <c r="L135" s="439"/>
      <c r="M135" s="557"/>
      <c r="N135" s="564"/>
      <c r="P135" s="440"/>
      <c r="Q135" s="560"/>
      <c r="R135" s="561"/>
      <c r="S135" s="563"/>
    </row>
    <row r="136" spans="1:19" s="559" customFormat="1" ht="9" customHeight="1">
      <c r="A136" s="436" t="s">
        <v>449</v>
      </c>
      <c r="B136" s="553" t="s">
        <v>1391</v>
      </c>
      <c r="C136" s="554"/>
      <c r="D136" s="554"/>
      <c r="E136" s="555"/>
      <c r="F136" s="498" t="s">
        <v>1123</v>
      </c>
      <c r="G136" s="446">
        <v>29</v>
      </c>
      <c r="H136" s="439"/>
      <c r="I136" s="449">
        <v>7.01</v>
      </c>
      <c r="J136" s="556"/>
      <c r="K136" s="448">
        <f t="shared" si="6"/>
        <v>203.29</v>
      </c>
      <c r="L136" s="439"/>
      <c r="M136" s="557"/>
      <c r="N136" s="564">
        <v>10240</v>
      </c>
      <c r="P136" s="440"/>
      <c r="Q136" s="560"/>
      <c r="R136" s="561"/>
      <c r="S136" s="563"/>
    </row>
    <row r="137" spans="1:19" s="559" customFormat="1" ht="9" customHeight="1">
      <c r="A137" s="436" t="s">
        <v>450</v>
      </c>
      <c r="B137" s="553" t="s">
        <v>1392</v>
      </c>
      <c r="C137" s="554"/>
      <c r="D137" s="554"/>
      <c r="E137" s="555"/>
      <c r="F137" s="498" t="s">
        <v>963</v>
      </c>
      <c r="G137" s="446">
        <v>71</v>
      </c>
      <c r="H137" s="439"/>
      <c r="I137" s="449">
        <v>14.75</v>
      </c>
      <c r="J137" s="556"/>
      <c r="K137" s="448">
        <f t="shared" si="6"/>
        <v>1047.25</v>
      </c>
      <c r="L137" s="439"/>
      <c r="M137" s="557"/>
      <c r="N137" s="564"/>
      <c r="P137" s="440"/>
      <c r="Q137" s="560"/>
      <c r="R137" s="561"/>
      <c r="S137" s="563"/>
    </row>
    <row r="138" spans="1:19" s="559" customFormat="1" ht="10.5" customHeight="1">
      <c r="A138" s="491" t="s">
        <v>455</v>
      </c>
      <c r="B138" s="582" t="s">
        <v>1393</v>
      </c>
      <c r="C138" s="583"/>
      <c r="D138" s="583"/>
      <c r="E138" s="584"/>
      <c r="F138" s="498"/>
      <c r="G138" s="446"/>
      <c r="H138" s="439"/>
      <c r="I138" s="449"/>
      <c r="J138" s="556"/>
      <c r="K138" s="448"/>
      <c r="L138" s="439"/>
      <c r="M138" s="557"/>
      <c r="N138" s="558"/>
      <c r="P138" s="440"/>
      <c r="Q138" s="560"/>
      <c r="R138" s="561"/>
      <c r="S138" s="562"/>
    </row>
    <row r="139" spans="1:19" s="559" customFormat="1" ht="9" customHeight="1">
      <c r="A139" s="436" t="s">
        <v>456</v>
      </c>
      <c r="B139" s="553" t="s">
        <v>1394</v>
      </c>
      <c r="C139" s="554"/>
      <c r="D139" s="554"/>
      <c r="E139" s="555"/>
      <c r="F139" s="498" t="s">
        <v>1123</v>
      </c>
      <c r="G139" s="446">
        <v>13</v>
      </c>
      <c r="H139" s="439"/>
      <c r="I139" s="449">
        <v>47.22</v>
      </c>
      <c r="J139" s="556"/>
      <c r="K139" s="448">
        <f>G139*I139</f>
        <v>613.86</v>
      </c>
      <c r="L139" s="439"/>
      <c r="M139" s="557"/>
      <c r="N139" s="564"/>
      <c r="P139" s="440"/>
      <c r="Q139" s="560"/>
      <c r="R139" s="561"/>
      <c r="S139" s="563"/>
    </row>
    <row r="140" spans="1:19" s="567" customFormat="1" ht="21.75" customHeight="1">
      <c r="A140" s="436" t="s">
        <v>457</v>
      </c>
      <c r="B140" s="585" t="s">
        <v>1395</v>
      </c>
      <c r="C140" s="586"/>
      <c r="D140" s="586"/>
      <c r="E140" s="587"/>
      <c r="F140" s="498" t="s">
        <v>1123</v>
      </c>
      <c r="G140" s="446">
        <v>6</v>
      </c>
      <c r="H140" s="439"/>
      <c r="I140" s="565">
        <v>90.05</v>
      </c>
      <c r="J140" s="566"/>
      <c r="K140" s="448">
        <f>G140*I140</f>
        <v>540.3</v>
      </c>
      <c r="L140" s="439"/>
      <c r="M140" s="557"/>
      <c r="N140" s="564">
        <v>180102</v>
      </c>
      <c r="O140" s="559"/>
      <c r="P140" s="440"/>
      <c r="Q140" s="560"/>
      <c r="R140" s="561"/>
      <c r="S140" s="563"/>
    </row>
    <row r="141" spans="1:19" s="559" customFormat="1" ht="9" customHeight="1">
      <c r="A141" s="436" t="s">
        <v>1439</v>
      </c>
      <c r="B141" s="553" t="s">
        <v>1396</v>
      </c>
      <c r="C141" s="554"/>
      <c r="D141" s="554"/>
      <c r="E141" s="555"/>
      <c r="F141" s="498" t="s">
        <v>1123</v>
      </c>
      <c r="G141" s="446">
        <v>8</v>
      </c>
      <c r="H141" s="439"/>
      <c r="I141" s="449">
        <v>50.71</v>
      </c>
      <c r="J141" s="556"/>
      <c r="K141" s="448">
        <f>G141*I141</f>
        <v>405.68</v>
      </c>
      <c r="L141" s="439"/>
      <c r="M141" s="557"/>
      <c r="N141" s="564">
        <v>180105</v>
      </c>
      <c r="P141" s="440"/>
      <c r="Q141" s="560"/>
      <c r="R141" s="561"/>
      <c r="S141" s="563"/>
    </row>
    <row r="142" spans="1:19" s="559" customFormat="1" ht="9" customHeight="1">
      <c r="A142" s="436" t="s">
        <v>1440</v>
      </c>
      <c r="B142" s="553" t="s">
        <v>1397</v>
      </c>
      <c r="C142" s="554"/>
      <c r="D142" s="554"/>
      <c r="E142" s="555"/>
      <c r="F142" s="498" t="s">
        <v>1123</v>
      </c>
      <c r="G142" s="446">
        <v>12</v>
      </c>
      <c r="H142" s="439"/>
      <c r="I142" s="449" t="s">
        <v>1398</v>
      </c>
      <c r="J142" s="556"/>
      <c r="K142" s="448">
        <v>86.46</v>
      </c>
      <c r="L142" s="439"/>
      <c r="M142" s="557"/>
      <c r="N142" s="564">
        <v>150934</v>
      </c>
      <c r="P142" s="440"/>
      <c r="Q142" s="560"/>
      <c r="R142" s="561"/>
      <c r="S142" s="563"/>
    </row>
    <row r="143" spans="1:19" s="559" customFormat="1" ht="9" customHeight="1">
      <c r="A143" s="436" t="s">
        <v>1441</v>
      </c>
      <c r="B143" s="553" t="s">
        <v>1402</v>
      </c>
      <c r="C143" s="554"/>
      <c r="D143" s="554"/>
      <c r="E143" s="555"/>
      <c r="F143" s="498" t="s">
        <v>1123</v>
      </c>
      <c r="G143" s="446">
        <v>2</v>
      </c>
      <c r="H143" s="622">
        <v>16.09</v>
      </c>
      <c r="I143" s="623"/>
      <c r="J143" s="620">
        <f>G143*H143</f>
        <v>32.18</v>
      </c>
      <c r="K143" s="621"/>
      <c r="L143" s="439"/>
      <c r="M143" s="557"/>
      <c r="N143" s="564">
        <v>151301</v>
      </c>
      <c r="P143" s="440"/>
      <c r="Q143" s="560"/>
      <c r="R143" s="561"/>
      <c r="S143" s="563"/>
    </row>
    <row r="144" spans="1:19" s="559" customFormat="1" ht="9" customHeight="1">
      <c r="A144" s="436" t="s">
        <v>1442</v>
      </c>
      <c r="B144" s="553" t="s">
        <v>1403</v>
      </c>
      <c r="C144" s="554"/>
      <c r="D144" s="554"/>
      <c r="E144" s="555"/>
      <c r="F144" s="498" t="s">
        <v>1123</v>
      </c>
      <c r="G144" s="446">
        <v>1</v>
      </c>
      <c r="H144" s="622">
        <v>25.09</v>
      </c>
      <c r="I144" s="623"/>
      <c r="J144" s="620">
        <f>G144*H144</f>
        <v>25.09</v>
      </c>
      <c r="K144" s="621"/>
      <c r="L144" s="439"/>
      <c r="M144" s="557"/>
      <c r="N144" s="564">
        <v>151319</v>
      </c>
      <c r="P144" s="440"/>
      <c r="Q144" s="560"/>
      <c r="R144" s="561"/>
      <c r="S144" s="563"/>
    </row>
    <row r="145" spans="1:19" s="559" customFormat="1" ht="9" customHeight="1">
      <c r="A145" s="436" t="s">
        <v>1443</v>
      </c>
      <c r="B145" s="553" t="s">
        <v>1404</v>
      </c>
      <c r="C145" s="554"/>
      <c r="D145" s="554"/>
      <c r="E145" s="555"/>
      <c r="F145" s="498" t="s">
        <v>1123</v>
      </c>
      <c r="G145" s="446">
        <v>4</v>
      </c>
      <c r="H145" s="439"/>
      <c r="I145" s="449">
        <v>15.13</v>
      </c>
      <c r="J145" s="556"/>
      <c r="K145" s="448">
        <f>G145*I145</f>
        <v>60.52</v>
      </c>
      <c r="L145" s="439"/>
      <c r="M145" s="557"/>
      <c r="N145" s="564">
        <v>151303</v>
      </c>
      <c r="P145" s="440"/>
      <c r="Q145" s="560"/>
      <c r="R145" s="561"/>
      <c r="S145" s="563"/>
    </row>
    <row r="146" spans="1:19" s="559" customFormat="1" ht="9" customHeight="1">
      <c r="A146" s="436" t="s">
        <v>1444</v>
      </c>
      <c r="B146" s="553" t="s">
        <v>1405</v>
      </c>
      <c r="C146" s="554"/>
      <c r="D146" s="554"/>
      <c r="E146" s="555"/>
      <c r="F146" s="498" t="s">
        <v>1123</v>
      </c>
      <c r="G146" s="446">
        <v>2</v>
      </c>
      <c r="H146" s="439"/>
      <c r="I146" s="449">
        <v>16.82</v>
      </c>
      <c r="J146" s="556"/>
      <c r="K146" s="448">
        <f>G146*I146</f>
        <v>33.64</v>
      </c>
      <c r="L146" s="439"/>
      <c r="M146" s="557"/>
      <c r="N146" s="564">
        <v>151305</v>
      </c>
      <c r="P146" s="440"/>
      <c r="Q146" s="560"/>
      <c r="R146" s="561"/>
      <c r="S146" s="563"/>
    </row>
    <row r="147" spans="1:19" s="559" customFormat="1" ht="9" customHeight="1">
      <c r="A147" s="436" t="s">
        <v>1445</v>
      </c>
      <c r="B147" s="553" t="s">
        <v>1406</v>
      </c>
      <c r="C147" s="554"/>
      <c r="D147" s="554"/>
      <c r="E147" s="555"/>
      <c r="F147" s="498" t="s">
        <v>1123</v>
      </c>
      <c r="G147" s="446">
        <v>1</v>
      </c>
      <c r="H147" s="439"/>
      <c r="I147" s="449">
        <v>103.8</v>
      </c>
      <c r="J147" s="556"/>
      <c r="K147" s="448">
        <f>G147*I147</f>
        <v>103.8</v>
      </c>
      <c r="L147" s="439"/>
      <c r="M147" s="557"/>
      <c r="N147" s="564">
        <v>151336</v>
      </c>
      <c r="P147" s="440"/>
      <c r="Q147" s="560"/>
      <c r="R147" s="561"/>
      <c r="S147" s="563"/>
    </row>
    <row r="148" spans="1:19" s="559" customFormat="1" ht="34.5" customHeight="1">
      <c r="A148" s="436" t="s">
        <v>1446</v>
      </c>
      <c r="B148" s="585" t="s">
        <v>1407</v>
      </c>
      <c r="C148" s="601"/>
      <c r="D148" s="601"/>
      <c r="E148" s="602"/>
      <c r="F148" s="498" t="s">
        <v>1123</v>
      </c>
      <c r="G148" s="446">
        <v>2</v>
      </c>
      <c r="H148" s="439"/>
      <c r="I148" s="449">
        <v>3836.67</v>
      </c>
      <c r="J148" s="556"/>
      <c r="K148" s="448">
        <f>G148*I148</f>
        <v>7673.34</v>
      </c>
      <c r="L148" s="439"/>
      <c r="M148" s="557"/>
      <c r="N148" s="564" t="s">
        <v>1408</v>
      </c>
      <c r="P148" s="440"/>
      <c r="Q148" s="560"/>
      <c r="R148" s="561"/>
      <c r="S148" s="563"/>
    </row>
    <row r="149" spans="1:19" s="559" customFormat="1" ht="9" customHeight="1">
      <c r="A149" s="436" t="s">
        <v>1447</v>
      </c>
      <c r="B149" s="553" t="s">
        <v>1409</v>
      </c>
      <c r="C149" s="554"/>
      <c r="D149" s="554"/>
      <c r="E149" s="555"/>
      <c r="F149" s="498" t="s">
        <v>963</v>
      </c>
      <c r="G149" s="446">
        <v>96.53</v>
      </c>
      <c r="H149" s="622">
        <v>8.17</v>
      </c>
      <c r="I149" s="623"/>
      <c r="J149" s="556"/>
      <c r="K149" s="448">
        <f>G149*H149</f>
        <v>788.6501</v>
      </c>
      <c r="L149" s="439"/>
      <c r="M149" s="557"/>
      <c r="N149" s="564">
        <v>151601</v>
      </c>
      <c r="P149" s="440"/>
      <c r="Q149" s="560"/>
      <c r="R149" s="561"/>
      <c r="S149" s="563"/>
    </row>
    <row r="150" spans="1:19" s="559" customFormat="1" ht="9" customHeight="1">
      <c r="A150" s="436" t="s">
        <v>1448</v>
      </c>
      <c r="B150" s="553" t="s">
        <v>1410</v>
      </c>
      <c r="C150" s="572"/>
      <c r="D150" s="572"/>
      <c r="E150" s="573"/>
      <c r="F150" s="498" t="s">
        <v>963</v>
      </c>
      <c r="G150" s="446">
        <v>37.89</v>
      </c>
      <c r="H150" s="628">
        <v>12.23</v>
      </c>
      <c r="I150" s="629"/>
      <c r="J150" s="630">
        <f>G150*H150</f>
        <v>463.3947</v>
      </c>
      <c r="K150" s="631"/>
      <c r="L150" s="439"/>
      <c r="M150" s="557"/>
      <c r="N150" s="564">
        <v>151602</v>
      </c>
      <c r="P150" s="440"/>
      <c r="Q150" s="560"/>
      <c r="R150" s="561"/>
      <c r="S150" s="563"/>
    </row>
    <row r="151" spans="1:19" s="559" customFormat="1" ht="11.25" customHeight="1">
      <c r="A151" s="491" t="s">
        <v>458</v>
      </c>
      <c r="B151" s="582" t="s">
        <v>1421</v>
      </c>
      <c r="C151" s="583"/>
      <c r="D151" s="583"/>
      <c r="E151" s="584"/>
      <c r="F151" s="498"/>
      <c r="G151" s="446"/>
      <c r="H151" s="439"/>
      <c r="I151" s="576"/>
      <c r="J151" s="444"/>
      <c r="K151" s="575"/>
      <c r="L151" s="439"/>
      <c r="M151" s="557"/>
      <c r="N151" s="558"/>
      <c r="P151" s="440"/>
      <c r="Q151" s="560"/>
      <c r="R151" s="561"/>
      <c r="S151" s="562"/>
    </row>
    <row r="152" spans="1:19" s="559" customFormat="1" ht="11.25" customHeight="1">
      <c r="A152" s="436" t="s">
        <v>459</v>
      </c>
      <c r="B152" s="571" t="s">
        <v>1411</v>
      </c>
      <c r="C152" s="572"/>
      <c r="D152" s="572"/>
      <c r="E152" s="573"/>
      <c r="F152" s="569" t="s">
        <v>1123</v>
      </c>
      <c r="G152" s="574">
        <v>6</v>
      </c>
      <c r="H152" s="568"/>
      <c r="I152" s="449">
        <v>8.04</v>
      </c>
      <c r="J152" s="556"/>
      <c r="K152" s="448">
        <f>G152*I152</f>
        <v>48.239999999999995</v>
      </c>
      <c r="L152" s="568"/>
      <c r="M152" s="570"/>
      <c r="N152" s="564">
        <v>152001</v>
      </c>
      <c r="P152" s="440"/>
      <c r="Q152" s="560"/>
      <c r="R152" s="561"/>
      <c r="S152" s="563"/>
    </row>
    <row r="153" spans="1:19" s="559" customFormat="1" ht="11.25" customHeight="1" thickBot="1">
      <c r="A153" s="436" t="s">
        <v>460</v>
      </c>
      <c r="B153" s="571" t="s">
        <v>1412</v>
      </c>
      <c r="C153" s="572"/>
      <c r="D153" s="572"/>
      <c r="E153" s="573"/>
      <c r="F153" s="569" t="s">
        <v>1123</v>
      </c>
      <c r="G153" s="574">
        <v>18</v>
      </c>
      <c r="H153" s="568"/>
      <c r="I153" s="449">
        <v>9.2</v>
      </c>
      <c r="J153" s="556"/>
      <c r="K153" s="448">
        <f>G153*I153</f>
        <v>165.6</v>
      </c>
      <c r="L153" s="568"/>
      <c r="M153" s="570">
        <f>SUM(J125:K153)</f>
        <v>22711.0538</v>
      </c>
      <c r="N153" s="564">
        <v>152002</v>
      </c>
      <c r="P153" s="440"/>
      <c r="Q153" s="560"/>
      <c r="R153" s="561"/>
      <c r="S153" s="563"/>
    </row>
    <row r="154" spans="1:17" ht="18" customHeight="1" thickTop="1">
      <c r="A154" s="398" t="str">
        <f>A35</f>
        <v>DATA: </v>
      </c>
      <c r="B154" s="387"/>
      <c r="C154" s="386" t="s">
        <v>941</v>
      </c>
      <c r="D154" s="385"/>
      <c r="E154" s="387"/>
      <c r="F154" s="493" t="s">
        <v>952</v>
      </c>
      <c r="G154" s="387"/>
      <c r="H154" s="385" t="s">
        <v>1124</v>
      </c>
      <c r="I154" s="387"/>
      <c r="J154" s="385"/>
      <c r="K154" s="426">
        <f>SUM(J121:K153)</f>
        <v>135030.8111</v>
      </c>
      <c r="L154" s="385"/>
      <c r="M154" s="426">
        <f>SUM(M121:M153)</f>
        <v>135030.8111</v>
      </c>
      <c r="N154" s="522"/>
      <c r="O154" s="411"/>
      <c r="Q154" s="400"/>
    </row>
    <row r="155" spans="1:17" ht="18" customHeight="1" thickBot="1">
      <c r="A155" s="427"/>
      <c r="B155" s="388"/>
      <c r="C155" s="389"/>
      <c r="D155" s="390"/>
      <c r="E155" s="391"/>
      <c r="F155" s="494"/>
      <c r="G155" s="391"/>
      <c r="H155" s="390" t="s">
        <v>960</v>
      </c>
      <c r="I155" s="391"/>
      <c r="J155" s="390"/>
      <c r="K155" s="428"/>
      <c r="L155" s="390"/>
      <c r="M155" s="429"/>
      <c r="N155" s="522"/>
      <c r="O155" s="411"/>
      <c r="Q155" s="522">
        <f>SUM(M121:M142)</f>
        <v>112319.7573</v>
      </c>
    </row>
    <row r="156" ht="16.5" customHeight="1" thickBot="1" thickTop="1">
      <c r="E156" s="371" t="s">
        <v>953</v>
      </c>
    </row>
    <row r="157" spans="1:17" ht="18" customHeight="1" thickTop="1">
      <c r="A157" s="397"/>
      <c r="B157" s="372" t="s">
        <v>944</v>
      </c>
      <c r="C157" s="373"/>
      <c r="D157" s="374" t="str">
        <f>D2</f>
        <v>OBRA/SERVIÇO: REFORMA DA ESCOLA DE MINEIRINHO</v>
      </c>
      <c r="E157" s="374"/>
      <c r="F157" s="493"/>
      <c r="G157" s="374"/>
      <c r="H157" s="607" t="s">
        <v>1121</v>
      </c>
      <c r="I157" s="608"/>
      <c r="J157" s="608"/>
      <c r="K157" s="609"/>
      <c r="L157" s="398"/>
      <c r="M157" s="399" t="s">
        <v>942</v>
      </c>
      <c r="N157" s="526"/>
      <c r="O157" s="400"/>
      <c r="Q157" s="370"/>
    </row>
    <row r="158" spans="1:15" ht="18" customHeight="1" thickBot="1">
      <c r="A158" s="401"/>
      <c r="B158" s="375" t="s">
        <v>945</v>
      </c>
      <c r="C158" s="376"/>
      <c r="D158" s="377"/>
      <c r="E158" s="377"/>
      <c r="G158" s="377"/>
      <c r="H158" s="610" t="str">
        <f>H119</f>
        <v>IOPES - AGOSTO/2014 (DATA BASE)</v>
      </c>
      <c r="I158" s="611"/>
      <c r="J158" s="611"/>
      <c r="K158" s="612"/>
      <c r="L158" s="402"/>
      <c r="M158" s="403" t="s">
        <v>1458</v>
      </c>
      <c r="N158" s="527"/>
      <c r="O158" s="404"/>
    </row>
    <row r="159" spans="1:15" ht="18" customHeight="1" thickTop="1">
      <c r="A159" s="401"/>
      <c r="B159" s="378" t="s">
        <v>946</v>
      </c>
      <c r="C159" s="376"/>
      <c r="D159" s="377" t="str">
        <f>D4</f>
        <v>LOCAL: LOCALIDADE DE MINEIRINHO - PRESIDENTE KENNEDY - ES</v>
      </c>
      <c r="E159" s="377"/>
      <c r="G159" s="377"/>
      <c r="H159" s="401" t="s">
        <v>947</v>
      </c>
      <c r="J159" s="401"/>
      <c r="L159" s="401"/>
      <c r="M159" s="405"/>
      <c r="N159" s="528"/>
      <c r="O159" s="406"/>
    </row>
    <row r="160" spans="1:15" ht="14.25" customHeight="1" thickBot="1">
      <c r="A160" s="407"/>
      <c r="B160" s="379"/>
      <c r="C160" s="380"/>
      <c r="D160" s="381"/>
      <c r="E160" s="381"/>
      <c r="F160" s="494"/>
      <c r="G160" s="381"/>
      <c r="H160" s="435" t="s">
        <v>948</v>
      </c>
      <c r="I160" s="381"/>
      <c r="J160" s="435"/>
      <c r="K160" s="433">
        <f>K154</f>
        <v>135030.8111</v>
      </c>
      <c r="L160" s="434"/>
      <c r="M160" s="433">
        <f>M154</f>
        <v>135030.8111</v>
      </c>
      <c r="N160" s="532"/>
      <c r="O160" s="411"/>
    </row>
    <row r="161" spans="1:15" ht="12.75" customHeight="1" thickTop="1">
      <c r="A161" s="412"/>
      <c r="B161" s="382"/>
      <c r="C161" s="382"/>
      <c r="D161" s="382"/>
      <c r="E161" s="382"/>
      <c r="F161" s="495"/>
      <c r="G161" s="413"/>
      <c r="H161" s="414"/>
      <c r="I161" s="415"/>
      <c r="J161" s="415" t="s">
        <v>955</v>
      </c>
      <c r="K161" s="415"/>
      <c r="L161" s="415"/>
      <c r="M161" s="416"/>
      <c r="N161" s="425"/>
      <c r="O161" s="393"/>
    </row>
    <row r="162" spans="1:16" ht="15" customHeight="1">
      <c r="A162" s="412" t="s">
        <v>949</v>
      </c>
      <c r="B162" s="382"/>
      <c r="C162" s="383" t="s">
        <v>950</v>
      </c>
      <c r="D162" s="382"/>
      <c r="E162" s="382"/>
      <c r="F162" s="496" t="s">
        <v>18</v>
      </c>
      <c r="G162" s="413" t="s">
        <v>956</v>
      </c>
      <c r="H162" s="417" t="s">
        <v>957</v>
      </c>
      <c r="I162" s="417"/>
      <c r="J162" s="617" t="s">
        <v>462</v>
      </c>
      <c r="K162" s="619"/>
      <c r="L162" s="519" t="s">
        <v>943</v>
      </c>
      <c r="M162" s="520"/>
      <c r="N162" s="531"/>
      <c r="O162" s="418"/>
      <c r="P162" s="419"/>
    </row>
    <row r="163" spans="1:16" ht="5.25" customHeight="1" thickBot="1">
      <c r="A163" s="420"/>
      <c r="B163" s="384"/>
      <c r="C163" s="384"/>
      <c r="D163" s="384"/>
      <c r="E163" s="384"/>
      <c r="F163" s="497"/>
      <c r="G163" s="422"/>
      <c r="H163" s="384"/>
      <c r="I163" s="384"/>
      <c r="J163" s="421"/>
      <c r="K163" s="423"/>
      <c r="L163" s="384"/>
      <c r="M163" s="424"/>
      <c r="N163" s="425"/>
      <c r="O163" s="425"/>
      <c r="P163" s="419"/>
    </row>
    <row r="164" spans="1:19" s="559" customFormat="1" ht="10.5" customHeight="1" thickTop="1">
      <c r="A164" s="491" t="s">
        <v>478</v>
      </c>
      <c r="B164" s="582" t="s">
        <v>1203</v>
      </c>
      <c r="C164" s="583"/>
      <c r="D164" s="583"/>
      <c r="E164" s="584"/>
      <c r="F164" s="498"/>
      <c r="G164" s="446"/>
      <c r="H164" s="439"/>
      <c r="I164" s="449"/>
      <c r="J164" s="556"/>
      <c r="K164" s="448">
        <f aca="true" t="shared" si="7" ref="K164:K187">G164*I164</f>
        <v>0</v>
      </c>
      <c r="L164" s="439"/>
      <c r="M164" s="557"/>
      <c r="N164" s="558">
        <v>16</v>
      </c>
      <c r="P164" s="440"/>
      <c r="Q164" s="560"/>
      <c r="R164" s="561"/>
      <c r="S164" s="562"/>
    </row>
    <row r="165" spans="1:19" s="559" customFormat="1" ht="10.5" customHeight="1">
      <c r="A165" s="491" t="s">
        <v>479</v>
      </c>
      <c r="B165" s="582" t="s">
        <v>1422</v>
      </c>
      <c r="C165" s="583"/>
      <c r="D165" s="583"/>
      <c r="E165" s="584"/>
      <c r="F165" s="498"/>
      <c r="G165" s="446"/>
      <c r="H165" s="439"/>
      <c r="I165" s="449"/>
      <c r="J165" s="556"/>
      <c r="K165" s="448">
        <f t="shared" si="7"/>
        <v>0</v>
      </c>
      <c r="L165" s="439"/>
      <c r="M165" s="557"/>
      <c r="N165" s="558">
        <v>1601</v>
      </c>
      <c r="P165" s="440"/>
      <c r="Q165" s="560"/>
      <c r="R165" s="561"/>
      <c r="S165" s="562"/>
    </row>
    <row r="166" spans="1:19" s="559" customFormat="1" ht="9.75" customHeight="1">
      <c r="A166" s="436" t="s">
        <v>480</v>
      </c>
      <c r="B166" s="577" t="s">
        <v>1413</v>
      </c>
      <c r="C166" s="572"/>
      <c r="D166" s="572"/>
      <c r="E166" s="573"/>
      <c r="F166" s="569" t="s">
        <v>1414</v>
      </c>
      <c r="G166" s="574">
        <v>5</v>
      </c>
      <c r="H166" s="568"/>
      <c r="I166" s="449">
        <v>413.29</v>
      </c>
      <c r="J166" s="556"/>
      <c r="K166" s="448">
        <f t="shared" si="7"/>
        <v>2066.4500000000003</v>
      </c>
      <c r="L166" s="568"/>
      <c r="M166" s="570"/>
      <c r="N166" s="564">
        <v>160101</v>
      </c>
      <c r="P166" s="440"/>
      <c r="Q166" s="560"/>
      <c r="R166" s="561"/>
      <c r="S166" s="563"/>
    </row>
    <row r="167" spans="1:19" s="567" customFormat="1" ht="21.75" customHeight="1">
      <c r="A167" s="436" t="s">
        <v>481</v>
      </c>
      <c r="B167" s="585" t="s">
        <v>1415</v>
      </c>
      <c r="C167" s="586"/>
      <c r="D167" s="586"/>
      <c r="E167" s="587"/>
      <c r="F167" s="498" t="s">
        <v>1123</v>
      </c>
      <c r="G167" s="446">
        <v>1</v>
      </c>
      <c r="H167" s="439"/>
      <c r="I167" s="565">
        <v>253.61</v>
      </c>
      <c r="J167" s="566"/>
      <c r="K167" s="448">
        <f t="shared" si="7"/>
        <v>253.61</v>
      </c>
      <c r="L167" s="439"/>
      <c r="M167" s="557"/>
      <c r="N167" s="564">
        <v>160106</v>
      </c>
      <c r="O167" s="559"/>
      <c r="P167" s="440"/>
      <c r="Q167" s="560"/>
      <c r="R167" s="561"/>
      <c r="S167" s="563"/>
    </row>
    <row r="168" spans="1:19" s="559" customFormat="1" ht="9.75" customHeight="1">
      <c r="A168" s="436" t="s">
        <v>482</v>
      </c>
      <c r="B168" s="577" t="s">
        <v>1416</v>
      </c>
      <c r="C168" s="572"/>
      <c r="D168" s="572"/>
      <c r="E168" s="573"/>
      <c r="F168" s="569" t="s">
        <v>1123</v>
      </c>
      <c r="G168" s="574">
        <v>1</v>
      </c>
      <c r="H168" s="568"/>
      <c r="I168" s="449">
        <v>96.67</v>
      </c>
      <c r="J168" s="556"/>
      <c r="K168" s="448">
        <f t="shared" si="7"/>
        <v>96.67</v>
      </c>
      <c r="L168" s="568"/>
      <c r="M168" s="570"/>
      <c r="N168" s="564">
        <v>160108</v>
      </c>
      <c r="P168" s="440"/>
      <c r="Q168" s="560"/>
      <c r="R168" s="561"/>
      <c r="S168" s="563"/>
    </row>
    <row r="169" spans="1:19" s="559" customFormat="1" ht="9.75" customHeight="1">
      <c r="A169" s="436" t="s">
        <v>483</v>
      </c>
      <c r="B169" s="577" t="s">
        <v>1417</v>
      </c>
      <c r="C169" s="572"/>
      <c r="D169" s="572"/>
      <c r="E169" s="573"/>
      <c r="F169" s="569" t="s">
        <v>1123</v>
      </c>
      <c r="G169" s="574">
        <v>5</v>
      </c>
      <c r="H169" s="568"/>
      <c r="I169" s="449">
        <v>35.7</v>
      </c>
      <c r="J169" s="556"/>
      <c r="K169" s="448">
        <f t="shared" si="7"/>
        <v>178.5</v>
      </c>
      <c r="L169" s="568"/>
      <c r="M169" s="570"/>
      <c r="N169" s="564">
        <v>160120</v>
      </c>
      <c r="P169" s="440"/>
      <c r="Q169" s="560"/>
      <c r="R169" s="561"/>
      <c r="S169" s="563"/>
    </row>
    <row r="170" spans="1:19" s="567" customFormat="1" ht="21.75" customHeight="1">
      <c r="A170" s="436" t="s">
        <v>1449</v>
      </c>
      <c r="B170" s="585" t="s">
        <v>1205</v>
      </c>
      <c r="C170" s="586"/>
      <c r="D170" s="586"/>
      <c r="E170" s="587"/>
      <c r="F170" s="498" t="s">
        <v>1123</v>
      </c>
      <c r="G170" s="446">
        <v>1</v>
      </c>
      <c r="H170" s="439"/>
      <c r="I170" s="565">
        <f>S170</f>
        <v>164.94080000000002</v>
      </c>
      <c r="J170" s="566"/>
      <c r="K170" s="448">
        <f t="shared" si="7"/>
        <v>164.94080000000002</v>
      </c>
      <c r="L170" s="439"/>
      <c r="M170" s="557"/>
      <c r="N170" s="564"/>
      <c r="O170" s="559" t="s">
        <v>1272</v>
      </c>
      <c r="P170" s="440"/>
      <c r="Q170" s="560" t="s">
        <v>1192</v>
      </c>
      <c r="R170" s="561">
        <f>(Q170*28%)</f>
        <v>36.08080000000001</v>
      </c>
      <c r="S170" s="563">
        <f>Q170+R170</f>
        <v>164.94080000000002</v>
      </c>
    </row>
    <row r="171" spans="1:19" s="559" customFormat="1" ht="10.5" customHeight="1">
      <c r="A171" s="491" t="s">
        <v>484</v>
      </c>
      <c r="B171" s="582" t="s">
        <v>1418</v>
      </c>
      <c r="C171" s="583"/>
      <c r="D171" s="583"/>
      <c r="E171" s="584"/>
      <c r="F171" s="498"/>
      <c r="G171" s="446"/>
      <c r="H171" s="439"/>
      <c r="I171" s="449"/>
      <c r="J171" s="556"/>
      <c r="K171" s="448">
        <f t="shared" si="7"/>
        <v>0</v>
      </c>
      <c r="L171" s="439"/>
      <c r="M171" s="557"/>
      <c r="N171" s="558"/>
      <c r="P171" s="440"/>
      <c r="Q171" s="560"/>
      <c r="R171" s="561"/>
      <c r="S171" s="562"/>
    </row>
    <row r="172" spans="1:19" s="567" customFormat="1" ht="21.75" customHeight="1">
      <c r="A172" s="436" t="s">
        <v>485</v>
      </c>
      <c r="B172" s="585" t="s">
        <v>1419</v>
      </c>
      <c r="C172" s="586"/>
      <c r="D172" s="586"/>
      <c r="E172" s="587"/>
      <c r="F172" s="498" t="s">
        <v>1123</v>
      </c>
      <c r="G172" s="446">
        <v>16</v>
      </c>
      <c r="H172" s="439"/>
      <c r="I172" s="565">
        <v>298.79</v>
      </c>
      <c r="J172" s="566"/>
      <c r="K172" s="448">
        <f t="shared" si="7"/>
        <v>4780.64</v>
      </c>
      <c r="L172" s="439"/>
      <c r="M172" s="557"/>
      <c r="N172" s="564">
        <v>160805</v>
      </c>
      <c r="O172" s="559"/>
      <c r="P172" s="440"/>
      <c r="Q172" s="560"/>
      <c r="R172" s="561"/>
      <c r="S172" s="563"/>
    </row>
    <row r="173" spans="1:19" s="559" customFormat="1" ht="9.75" customHeight="1">
      <c r="A173" s="436" t="s">
        <v>486</v>
      </c>
      <c r="B173" s="577" t="s">
        <v>1420</v>
      </c>
      <c r="C173" s="572"/>
      <c r="D173" s="572"/>
      <c r="E173" s="573"/>
      <c r="F173" s="569" t="s">
        <v>1123</v>
      </c>
      <c r="G173" s="574">
        <v>2</v>
      </c>
      <c r="H173" s="568"/>
      <c r="I173" s="449">
        <v>66.24</v>
      </c>
      <c r="J173" s="556"/>
      <c r="K173" s="448">
        <f t="shared" si="7"/>
        <v>132.48</v>
      </c>
      <c r="L173" s="568"/>
      <c r="M173" s="570"/>
      <c r="N173" s="564">
        <v>160809</v>
      </c>
      <c r="P173" s="440"/>
      <c r="Q173" s="560"/>
      <c r="R173" s="561"/>
      <c r="S173" s="563"/>
    </row>
    <row r="174" spans="1:19" s="559" customFormat="1" ht="34.5" customHeight="1">
      <c r="A174" s="436" t="s">
        <v>487</v>
      </c>
      <c r="B174" s="585" t="s">
        <v>1423</v>
      </c>
      <c r="C174" s="601"/>
      <c r="D174" s="601"/>
      <c r="E174" s="602"/>
      <c r="F174" s="498" t="s">
        <v>1123</v>
      </c>
      <c r="G174" s="446">
        <v>3</v>
      </c>
      <c r="H174" s="439"/>
      <c r="I174" s="449">
        <v>120.67</v>
      </c>
      <c r="J174" s="556"/>
      <c r="K174" s="448">
        <f t="shared" si="7"/>
        <v>362.01</v>
      </c>
      <c r="L174" s="439"/>
      <c r="M174" s="557"/>
      <c r="N174" s="564">
        <v>150615</v>
      </c>
      <c r="P174" s="440"/>
      <c r="Q174" s="560"/>
      <c r="R174" s="561"/>
      <c r="S174" s="563"/>
    </row>
    <row r="175" spans="1:19" s="559" customFormat="1" ht="9.75" customHeight="1">
      <c r="A175" s="436" t="s">
        <v>488</v>
      </c>
      <c r="B175" s="577" t="s">
        <v>1436</v>
      </c>
      <c r="C175" s="572"/>
      <c r="D175" s="572"/>
      <c r="E175" s="573"/>
      <c r="F175" s="569" t="s">
        <v>963</v>
      </c>
      <c r="G175" s="574">
        <v>139.7</v>
      </c>
      <c r="H175" s="568"/>
      <c r="I175" s="449">
        <v>15.65</v>
      </c>
      <c r="J175" s="556"/>
      <c r="K175" s="448">
        <f t="shared" si="7"/>
        <v>2186.305</v>
      </c>
      <c r="L175" s="568"/>
      <c r="M175" s="570"/>
      <c r="N175" s="564">
        <v>151421</v>
      </c>
      <c r="P175" s="440"/>
      <c r="Q175" s="560"/>
      <c r="R175" s="561"/>
      <c r="S175" s="563"/>
    </row>
    <row r="176" spans="1:19" s="559" customFormat="1" ht="9.75" customHeight="1">
      <c r="A176" s="436" t="s">
        <v>490</v>
      </c>
      <c r="B176" s="577" t="s">
        <v>1424</v>
      </c>
      <c r="C176" s="572"/>
      <c r="D176" s="572"/>
      <c r="E176" s="573"/>
      <c r="F176" s="569" t="s">
        <v>963</v>
      </c>
      <c r="G176" s="574">
        <v>53.6</v>
      </c>
      <c r="H176" s="568"/>
      <c r="I176" s="449">
        <v>8.87</v>
      </c>
      <c r="J176" s="556"/>
      <c r="K176" s="448">
        <f t="shared" si="7"/>
        <v>475.43199999999996</v>
      </c>
      <c r="L176" s="568"/>
      <c r="M176" s="570"/>
      <c r="N176" s="564">
        <v>151420</v>
      </c>
      <c r="P176" s="440"/>
      <c r="Q176" s="560"/>
      <c r="R176" s="561"/>
      <c r="S176" s="563"/>
    </row>
    <row r="177" spans="1:19" s="559" customFormat="1" ht="11.25" customHeight="1">
      <c r="A177" s="436" t="s">
        <v>491</v>
      </c>
      <c r="B177" s="571" t="s">
        <v>1425</v>
      </c>
      <c r="C177" s="572"/>
      <c r="D177" s="572"/>
      <c r="E177" s="573"/>
      <c r="F177" s="569" t="s">
        <v>963</v>
      </c>
      <c r="G177" s="574">
        <v>289.25</v>
      </c>
      <c r="H177" s="568"/>
      <c r="I177" s="449">
        <v>4.22</v>
      </c>
      <c r="J177" s="556"/>
      <c r="K177" s="448">
        <f t="shared" si="7"/>
        <v>1220.635</v>
      </c>
      <c r="L177" s="568"/>
      <c r="M177" s="570"/>
      <c r="N177" s="564">
        <v>151402</v>
      </c>
      <c r="P177" s="440"/>
      <c r="Q177" s="560"/>
      <c r="R177" s="561"/>
      <c r="S177" s="563"/>
    </row>
    <row r="178" spans="1:19" s="559" customFormat="1" ht="11.25" customHeight="1">
      <c r="A178" s="436" t="s">
        <v>492</v>
      </c>
      <c r="B178" s="571" t="s">
        <v>1426</v>
      </c>
      <c r="C178" s="572"/>
      <c r="D178" s="572"/>
      <c r="E178" s="573"/>
      <c r="F178" s="569" t="s">
        <v>963</v>
      </c>
      <c r="G178" s="574">
        <v>54.39</v>
      </c>
      <c r="H178" s="568"/>
      <c r="I178" s="449">
        <v>11.82</v>
      </c>
      <c r="J178" s="556"/>
      <c r="K178" s="448">
        <f t="shared" si="7"/>
        <v>642.8898</v>
      </c>
      <c r="L178" s="568"/>
      <c r="M178" s="570"/>
      <c r="N178" s="564">
        <v>151126</v>
      </c>
      <c r="P178" s="440"/>
      <c r="Q178" s="560"/>
      <c r="R178" s="561"/>
      <c r="S178" s="563"/>
    </row>
    <row r="179" spans="1:19" s="559" customFormat="1" ht="11.25" customHeight="1">
      <c r="A179" s="436" t="s">
        <v>493</v>
      </c>
      <c r="B179" s="571" t="s">
        <v>1427</v>
      </c>
      <c r="C179" s="572"/>
      <c r="D179" s="572"/>
      <c r="E179" s="573"/>
      <c r="F179" s="569" t="s">
        <v>963</v>
      </c>
      <c r="G179" s="574">
        <v>47.98</v>
      </c>
      <c r="H179" s="568"/>
      <c r="I179" s="576">
        <v>19.39</v>
      </c>
      <c r="J179" s="556"/>
      <c r="K179" s="448">
        <f t="shared" si="7"/>
        <v>930.3322</v>
      </c>
      <c r="L179" s="568"/>
      <c r="M179" s="570"/>
      <c r="N179" s="564">
        <v>151128</v>
      </c>
      <c r="P179" s="440"/>
      <c r="Q179" s="560"/>
      <c r="R179" s="561"/>
      <c r="S179" s="563"/>
    </row>
    <row r="180" spans="1:19" s="559" customFormat="1" ht="11.25" customHeight="1">
      <c r="A180" s="436" t="s">
        <v>494</v>
      </c>
      <c r="B180" s="571" t="s">
        <v>1428</v>
      </c>
      <c r="C180" s="572"/>
      <c r="D180" s="572"/>
      <c r="E180" s="573"/>
      <c r="F180" s="569" t="s">
        <v>963</v>
      </c>
      <c r="G180" s="574">
        <v>16.7</v>
      </c>
      <c r="H180" s="568"/>
      <c r="I180" s="576">
        <v>15.52</v>
      </c>
      <c r="J180" s="556"/>
      <c r="K180" s="448">
        <f t="shared" si="7"/>
        <v>259.18399999999997</v>
      </c>
      <c r="L180" s="568"/>
      <c r="M180" s="570"/>
      <c r="N180" s="564">
        <v>151138</v>
      </c>
      <c r="P180" s="440"/>
      <c r="Q180" s="560"/>
      <c r="R180" s="561"/>
      <c r="S180" s="563"/>
    </row>
    <row r="181" spans="1:19" s="567" customFormat="1" ht="21.75" customHeight="1">
      <c r="A181" s="436" t="s">
        <v>495</v>
      </c>
      <c r="B181" s="585" t="s">
        <v>1429</v>
      </c>
      <c r="C181" s="586"/>
      <c r="D181" s="586"/>
      <c r="E181" s="587"/>
      <c r="F181" s="498" t="s">
        <v>1123</v>
      </c>
      <c r="G181" s="446">
        <v>5</v>
      </c>
      <c r="H181" s="439"/>
      <c r="I181" s="565">
        <v>70.8</v>
      </c>
      <c r="J181" s="566"/>
      <c r="K181" s="448">
        <f t="shared" si="7"/>
        <v>354</v>
      </c>
      <c r="L181" s="439"/>
      <c r="M181" s="557"/>
      <c r="N181" s="564">
        <v>151819</v>
      </c>
      <c r="O181" s="559"/>
      <c r="P181" s="440"/>
      <c r="Q181" s="560"/>
      <c r="R181" s="561"/>
      <c r="S181" s="563"/>
    </row>
    <row r="182" spans="1:19" s="559" customFormat="1" ht="34.5" customHeight="1">
      <c r="A182" s="436" t="s">
        <v>496</v>
      </c>
      <c r="B182" s="585" t="s">
        <v>1430</v>
      </c>
      <c r="C182" s="601"/>
      <c r="D182" s="601"/>
      <c r="E182" s="602"/>
      <c r="F182" s="498" t="s">
        <v>1123</v>
      </c>
      <c r="G182" s="446">
        <v>4</v>
      </c>
      <c r="H182" s="439"/>
      <c r="I182" s="449">
        <v>2234.67</v>
      </c>
      <c r="J182" s="556"/>
      <c r="K182" s="448">
        <f t="shared" si="7"/>
        <v>8938.68</v>
      </c>
      <c r="L182" s="439"/>
      <c r="M182" s="557"/>
      <c r="N182" s="564" t="s">
        <v>1431</v>
      </c>
      <c r="P182" s="440"/>
      <c r="Q182" s="560"/>
      <c r="R182" s="561"/>
      <c r="S182" s="563"/>
    </row>
    <row r="183" spans="1:19" s="559" customFormat="1" ht="11.25" customHeight="1">
      <c r="A183" s="436" t="s">
        <v>497</v>
      </c>
      <c r="B183" s="571" t="s">
        <v>1432</v>
      </c>
      <c r="C183" s="572"/>
      <c r="D183" s="572"/>
      <c r="E183" s="573"/>
      <c r="F183" s="569" t="s">
        <v>1123</v>
      </c>
      <c r="G183" s="574">
        <v>3</v>
      </c>
      <c r="H183" s="568"/>
      <c r="I183" s="576">
        <v>13.07</v>
      </c>
      <c r="J183" s="556"/>
      <c r="K183" s="448">
        <f t="shared" si="7"/>
        <v>39.21</v>
      </c>
      <c r="L183" s="568"/>
      <c r="M183" s="570"/>
      <c r="N183" s="564">
        <v>10329</v>
      </c>
      <c r="P183" s="440"/>
      <c r="Q183" s="560"/>
      <c r="R183" s="561"/>
      <c r="S183" s="563"/>
    </row>
    <row r="184" spans="1:19" s="559" customFormat="1" ht="34.5" customHeight="1">
      <c r="A184" s="436" t="s">
        <v>498</v>
      </c>
      <c r="B184" s="585" t="s">
        <v>1433</v>
      </c>
      <c r="C184" s="601"/>
      <c r="D184" s="601"/>
      <c r="E184" s="602"/>
      <c r="F184" s="498" t="s">
        <v>1123</v>
      </c>
      <c r="G184" s="446">
        <v>1</v>
      </c>
      <c r="H184" s="439"/>
      <c r="I184" s="449">
        <v>1001.77</v>
      </c>
      <c r="J184" s="556"/>
      <c r="K184" s="448">
        <f t="shared" si="7"/>
        <v>1001.77</v>
      </c>
      <c r="L184" s="439"/>
      <c r="M184" s="557"/>
      <c r="N184" s="564">
        <v>150122</v>
      </c>
      <c r="P184" s="440"/>
      <c r="Q184" s="560"/>
      <c r="R184" s="561"/>
      <c r="S184" s="563"/>
    </row>
    <row r="185" spans="1:19" s="567" customFormat="1" ht="21.75" customHeight="1">
      <c r="A185" s="436" t="s">
        <v>499</v>
      </c>
      <c r="B185" s="585" t="s">
        <v>1437</v>
      </c>
      <c r="C185" s="586"/>
      <c r="D185" s="586"/>
      <c r="E185" s="587"/>
      <c r="F185" s="498" t="s">
        <v>1123</v>
      </c>
      <c r="G185" s="446">
        <v>1</v>
      </c>
      <c r="H185" s="439"/>
      <c r="I185" s="565">
        <v>85.17</v>
      </c>
      <c r="J185" s="566"/>
      <c r="K185" s="448">
        <f t="shared" si="7"/>
        <v>85.17</v>
      </c>
      <c r="L185" s="439"/>
      <c r="M185" s="557"/>
      <c r="N185" s="564">
        <v>150626</v>
      </c>
      <c r="O185" s="559"/>
      <c r="P185" s="440"/>
      <c r="Q185" s="560"/>
      <c r="R185" s="561"/>
      <c r="S185" s="563"/>
    </row>
    <row r="186" spans="1:19" s="559" customFormat="1" ht="11.25" customHeight="1">
      <c r="A186" s="436" t="s">
        <v>500</v>
      </c>
      <c r="B186" s="571" t="s">
        <v>1434</v>
      </c>
      <c r="C186" s="572"/>
      <c r="D186" s="572"/>
      <c r="E186" s="573"/>
      <c r="F186" s="569" t="s">
        <v>1123</v>
      </c>
      <c r="G186" s="574">
        <v>7</v>
      </c>
      <c r="H186" s="568"/>
      <c r="I186" s="576">
        <v>41.05</v>
      </c>
      <c r="J186" s="556"/>
      <c r="K186" s="448">
        <f t="shared" si="7"/>
        <v>287.34999999999997</v>
      </c>
      <c r="L186" s="568"/>
      <c r="M186" s="570"/>
      <c r="N186" s="564">
        <v>150632</v>
      </c>
      <c r="P186" s="440"/>
      <c r="Q186" s="560"/>
      <c r="R186" s="561"/>
      <c r="S186" s="563"/>
    </row>
    <row r="187" spans="1:19" s="559" customFormat="1" ht="34.5" customHeight="1" thickBot="1">
      <c r="A187" s="436" t="s">
        <v>919</v>
      </c>
      <c r="B187" s="585" t="s">
        <v>1435</v>
      </c>
      <c r="C187" s="601"/>
      <c r="D187" s="601"/>
      <c r="E187" s="602"/>
      <c r="F187" s="498" t="s">
        <v>1123</v>
      </c>
      <c r="G187" s="446">
        <v>1</v>
      </c>
      <c r="H187" s="439"/>
      <c r="I187" s="449">
        <v>164.09</v>
      </c>
      <c r="J187" s="556"/>
      <c r="K187" s="448">
        <f t="shared" si="7"/>
        <v>164.09</v>
      </c>
      <c r="L187" s="439"/>
      <c r="M187" s="557">
        <f>SUM(K164:K187)</f>
        <v>24620.3488</v>
      </c>
      <c r="N187" s="564">
        <v>150610</v>
      </c>
      <c r="P187" s="440"/>
      <c r="Q187" s="560"/>
      <c r="R187" s="561"/>
      <c r="S187" s="563"/>
    </row>
    <row r="188" spans="1:17" ht="15.75" customHeight="1" thickTop="1">
      <c r="A188" s="398" t="str">
        <f>A35</f>
        <v>DATA: </v>
      </c>
      <c r="B188" s="385"/>
      <c r="C188" s="386" t="s">
        <v>941</v>
      </c>
      <c r="D188" s="385"/>
      <c r="E188" s="387"/>
      <c r="F188" s="493" t="s">
        <v>952</v>
      </c>
      <c r="G188" s="387"/>
      <c r="H188" s="385" t="s">
        <v>1124</v>
      </c>
      <c r="I188" s="387"/>
      <c r="J188" s="385"/>
      <c r="K188" s="426">
        <f>SUM(K160:K187)</f>
        <v>159651.15990000006</v>
      </c>
      <c r="L188" s="385"/>
      <c r="M188" s="426">
        <f>SUM(M160:M187)</f>
        <v>159651.1599</v>
      </c>
      <c r="N188" s="522"/>
      <c r="O188" s="411"/>
      <c r="Q188" s="400"/>
    </row>
    <row r="189" spans="1:17" ht="15.75" customHeight="1" thickBot="1">
      <c r="A189" s="427"/>
      <c r="B189" s="388"/>
      <c r="C189" s="389"/>
      <c r="D189" s="390"/>
      <c r="E189" s="391"/>
      <c r="F189" s="494"/>
      <c r="G189" s="391"/>
      <c r="H189" s="390" t="s">
        <v>960</v>
      </c>
      <c r="I189" s="391"/>
      <c r="J189" s="390"/>
      <c r="K189" s="428"/>
      <c r="L189" s="390"/>
      <c r="M189" s="429"/>
      <c r="N189" s="522"/>
      <c r="O189" s="411"/>
      <c r="Q189" s="400"/>
    </row>
    <row r="190" ht="15.75" customHeight="1" thickBot="1" thickTop="1">
      <c r="E190" s="371" t="s">
        <v>953</v>
      </c>
    </row>
    <row r="191" spans="1:15" ht="16.5" customHeight="1" thickTop="1">
      <c r="A191" s="397"/>
      <c r="B191" s="372" t="s">
        <v>944</v>
      </c>
      <c r="C191" s="373"/>
      <c r="D191" s="374" t="str">
        <f>D2</f>
        <v>OBRA/SERVIÇO: REFORMA DA ESCOLA DE MINEIRINHO</v>
      </c>
      <c r="E191" s="374"/>
      <c r="F191" s="493"/>
      <c r="G191" s="374"/>
      <c r="H191" s="607" t="s">
        <v>1121</v>
      </c>
      <c r="I191" s="608"/>
      <c r="J191" s="608"/>
      <c r="K191" s="609"/>
      <c r="L191" s="398"/>
      <c r="M191" s="399" t="s">
        <v>942</v>
      </c>
      <c r="N191" s="526"/>
      <c r="O191" s="400"/>
    </row>
    <row r="192" spans="1:15" ht="15.75" customHeight="1" thickBot="1">
      <c r="A192" s="401"/>
      <c r="B192" s="375" t="s">
        <v>945</v>
      </c>
      <c r="C192" s="376"/>
      <c r="D192" s="377"/>
      <c r="E192" s="377"/>
      <c r="G192" s="377"/>
      <c r="H192" s="610" t="str">
        <f>H158</f>
        <v>IOPES - AGOSTO/2014 (DATA BASE)</v>
      </c>
      <c r="I192" s="611"/>
      <c r="J192" s="611"/>
      <c r="K192" s="612"/>
      <c r="L192" s="402"/>
      <c r="M192" s="403" t="s">
        <v>1459</v>
      </c>
      <c r="N192" s="527"/>
      <c r="O192" s="404"/>
    </row>
    <row r="193" spans="1:15" ht="18" customHeight="1" thickTop="1">
      <c r="A193" s="401"/>
      <c r="B193" s="378" t="s">
        <v>946</v>
      </c>
      <c r="C193" s="376"/>
      <c r="D193" s="377" t="str">
        <f>D4</f>
        <v>LOCAL: LOCALIDADE DE MINEIRINHO - PRESIDENTE KENNEDY - ES</v>
      </c>
      <c r="E193" s="377"/>
      <c r="G193" s="377"/>
      <c r="H193" s="401" t="s">
        <v>947</v>
      </c>
      <c r="J193" s="401"/>
      <c r="L193" s="401"/>
      <c r="M193" s="405"/>
      <c r="N193" s="528"/>
      <c r="O193" s="406"/>
    </row>
    <row r="194" spans="1:15" ht="14.25" customHeight="1" thickBot="1">
      <c r="A194" s="407"/>
      <c r="B194" s="379"/>
      <c r="C194" s="380"/>
      <c r="D194" s="381"/>
      <c r="E194" s="381"/>
      <c r="F194" s="494"/>
      <c r="G194" s="381"/>
      <c r="H194" s="435" t="s">
        <v>948</v>
      </c>
      <c r="I194" s="381"/>
      <c r="J194" s="435"/>
      <c r="K194" s="433">
        <f>K188</f>
        <v>159651.15990000006</v>
      </c>
      <c r="L194" s="434"/>
      <c r="M194" s="428">
        <f>M188</f>
        <v>159651.1599</v>
      </c>
      <c r="N194" s="522"/>
      <c r="O194" s="411"/>
    </row>
    <row r="195" spans="1:15" ht="13.5" customHeight="1" thickTop="1">
      <c r="A195" s="412"/>
      <c r="B195" s="382"/>
      <c r="C195" s="382"/>
      <c r="D195" s="382"/>
      <c r="E195" s="382"/>
      <c r="F195" s="495"/>
      <c r="G195" s="413"/>
      <c r="H195" s="414"/>
      <c r="I195" s="415"/>
      <c r="J195" s="415" t="s">
        <v>955</v>
      </c>
      <c r="K195" s="415"/>
      <c r="L195" s="415"/>
      <c r="M195" s="416"/>
      <c r="N195" s="425"/>
      <c r="O195" s="393"/>
    </row>
    <row r="196" spans="1:16" ht="15" customHeight="1">
      <c r="A196" s="412" t="s">
        <v>949</v>
      </c>
      <c r="B196" s="382"/>
      <c r="C196" s="383" t="s">
        <v>950</v>
      </c>
      <c r="D196" s="382"/>
      <c r="E196" s="382"/>
      <c r="F196" s="496" t="s">
        <v>18</v>
      </c>
      <c r="G196" s="413" t="s">
        <v>956</v>
      </c>
      <c r="H196" s="417" t="s">
        <v>957</v>
      </c>
      <c r="I196" s="417"/>
      <c r="J196" s="617" t="s">
        <v>462</v>
      </c>
      <c r="K196" s="619"/>
      <c r="L196" s="617" t="s">
        <v>943</v>
      </c>
      <c r="M196" s="618"/>
      <c r="N196" s="417"/>
      <c r="O196" s="418"/>
      <c r="P196" s="419"/>
    </row>
    <row r="197" spans="1:16" ht="4.5" customHeight="1" thickBot="1">
      <c r="A197" s="420"/>
      <c r="B197" s="384"/>
      <c r="C197" s="384"/>
      <c r="D197" s="384"/>
      <c r="E197" s="384"/>
      <c r="F197" s="497"/>
      <c r="G197" s="422"/>
      <c r="H197" s="384"/>
      <c r="I197" s="384"/>
      <c r="J197" s="421"/>
      <c r="K197" s="423"/>
      <c r="L197" s="384"/>
      <c r="M197" s="424"/>
      <c r="N197" s="425"/>
      <c r="O197" s="425"/>
      <c r="P197" s="419"/>
    </row>
    <row r="198" spans="1:19" s="559" customFormat="1" ht="9" customHeight="1" thickTop="1">
      <c r="A198" s="491" t="s">
        <v>528</v>
      </c>
      <c r="B198" s="582" t="s">
        <v>1194</v>
      </c>
      <c r="C198" s="583"/>
      <c r="D198" s="583"/>
      <c r="E198" s="584"/>
      <c r="F198" s="498"/>
      <c r="G198" s="446"/>
      <c r="H198" s="439"/>
      <c r="I198" s="449"/>
      <c r="J198" s="556"/>
      <c r="K198" s="448">
        <f>G198*I198</f>
        <v>0</v>
      </c>
      <c r="L198" s="439"/>
      <c r="M198" s="557"/>
      <c r="N198" s="558"/>
      <c r="O198" s="559" t="s">
        <v>1273</v>
      </c>
      <c r="P198" s="440"/>
      <c r="Q198" s="560" t="s">
        <v>1193</v>
      </c>
      <c r="R198" s="561">
        <f>(Q198*28%)</f>
        <v>35.2128</v>
      </c>
      <c r="S198" s="562">
        <f>Q198+R198</f>
        <v>160.9728</v>
      </c>
    </row>
    <row r="199" spans="1:19" s="559" customFormat="1" ht="9" customHeight="1">
      <c r="A199" s="491" t="s">
        <v>529</v>
      </c>
      <c r="B199" s="582" t="s">
        <v>1195</v>
      </c>
      <c r="C199" s="583"/>
      <c r="D199" s="583"/>
      <c r="E199" s="584"/>
      <c r="F199" s="498"/>
      <c r="G199" s="446"/>
      <c r="H199" s="439"/>
      <c r="I199" s="449"/>
      <c r="J199" s="556"/>
      <c r="K199" s="448"/>
      <c r="L199" s="439"/>
      <c r="M199" s="557"/>
      <c r="N199" s="558"/>
      <c r="O199" s="559" t="s">
        <v>1275</v>
      </c>
      <c r="P199" s="440"/>
      <c r="Q199" s="560"/>
      <c r="R199" s="561"/>
      <c r="S199" s="562"/>
    </row>
    <row r="200" spans="1:19" s="567" customFormat="1" ht="20.25" customHeight="1">
      <c r="A200" s="436" t="s">
        <v>530</v>
      </c>
      <c r="B200" s="585" t="s">
        <v>1274</v>
      </c>
      <c r="C200" s="586"/>
      <c r="D200" s="586"/>
      <c r="E200" s="587"/>
      <c r="F200" s="498" t="s">
        <v>1239</v>
      </c>
      <c r="G200" s="446">
        <v>2</v>
      </c>
      <c r="H200" s="439"/>
      <c r="I200" s="565">
        <v>289.31</v>
      </c>
      <c r="J200" s="566"/>
      <c r="K200" s="448">
        <f>G200*I200</f>
        <v>578.62</v>
      </c>
      <c r="L200" s="439"/>
      <c r="M200" s="557"/>
      <c r="N200" s="564"/>
      <c r="O200" s="559" t="s">
        <v>1276</v>
      </c>
      <c r="P200" s="440"/>
      <c r="Q200" s="560" t="s">
        <v>1196</v>
      </c>
      <c r="R200" s="561">
        <f aca="true" t="shared" si="8" ref="R200:R207">(Q200*28%)</f>
        <v>35.2156</v>
      </c>
      <c r="S200" s="563">
        <f aca="true" t="shared" si="9" ref="S200:S207">Q200+R200</f>
        <v>160.9856</v>
      </c>
    </row>
    <row r="201" spans="1:19" s="567" customFormat="1" ht="21.75" customHeight="1">
      <c r="A201" s="436" t="s">
        <v>531</v>
      </c>
      <c r="B201" s="585" t="s">
        <v>1206</v>
      </c>
      <c r="C201" s="586"/>
      <c r="D201" s="586"/>
      <c r="E201" s="587"/>
      <c r="F201" s="498" t="s">
        <v>1239</v>
      </c>
      <c r="G201" s="446">
        <v>2</v>
      </c>
      <c r="H201" s="439"/>
      <c r="I201" s="565">
        <v>96.88</v>
      </c>
      <c r="J201" s="566"/>
      <c r="K201" s="448">
        <f>G201*I201</f>
        <v>193.76</v>
      </c>
      <c r="L201" s="439"/>
      <c r="M201" s="557"/>
      <c r="N201" s="564"/>
      <c r="O201" s="559" t="s">
        <v>1277</v>
      </c>
      <c r="P201" s="440"/>
      <c r="Q201" s="560" t="s">
        <v>1197</v>
      </c>
      <c r="R201" s="561">
        <f t="shared" si="8"/>
        <v>35.2184</v>
      </c>
      <c r="S201" s="563">
        <f t="shared" si="9"/>
        <v>160.9984</v>
      </c>
    </row>
    <row r="202" spans="1:19" s="559" customFormat="1" ht="9" customHeight="1">
      <c r="A202" s="491" t="s">
        <v>534</v>
      </c>
      <c r="B202" s="582" t="s">
        <v>1278</v>
      </c>
      <c r="C202" s="583"/>
      <c r="D202" s="583"/>
      <c r="E202" s="584"/>
      <c r="F202" s="498"/>
      <c r="G202" s="446"/>
      <c r="H202" s="439"/>
      <c r="I202" s="449"/>
      <c r="J202" s="556"/>
      <c r="K202" s="448"/>
      <c r="L202" s="439"/>
      <c r="M202" s="557"/>
      <c r="N202" s="558"/>
      <c r="O202" s="559" t="s">
        <v>1279</v>
      </c>
      <c r="P202" s="440"/>
      <c r="Q202" s="560" t="s">
        <v>1198</v>
      </c>
      <c r="R202" s="561">
        <f t="shared" si="8"/>
        <v>62.753600000000006</v>
      </c>
      <c r="S202" s="562">
        <f t="shared" si="9"/>
        <v>286.8736</v>
      </c>
    </row>
    <row r="203" spans="1:19" s="559" customFormat="1" ht="11.25" customHeight="1">
      <c r="A203" s="436" t="s">
        <v>535</v>
      </c>
      <c r="B203" s="571" t="s">
        <v>1438</v>
      </c>
      <c r="C203" s="572"/>
      <c r="D203" s="572"/>
      <c r="E203" s="573"/>
      <c r="F203" s="569" t="s">
        <v>1123</v>
      </c>
      <c r="G203" s="574">
        <v>4</v>
      </c>
      <c r="H203" s="568"/>
      <c r="I203" s="576">
        <v>66.1</v>
      </c>
      <c r="J203" s="556"/>
      <c r="K203" s="448">
        <f>G203*I203</f>
        <v>264.4</v>
      </c>
      <c r="L203" s="568"/>
      <c r="M203" s="570"/>
      <c r="N203" s="564"/>
      <c r="O203" s="559" t="s">
        <v>1281</v>
      </c>
      <c r="P203" s="440"/>
      <c r="Q203" s="560" t="s">
        <v>1199</v>
      </c>
      <c r="R203" s="561">
        <f t="shared" si="8"/>
        <v>33.32</v>
      </c>
      <c r="S203" s="563">
        <f t="shared" si="9"/>
        <v>152.32</v>
      </c>
    </row>
    <row r="204" spans="1:19" s="567" customFormat="1" ht="20.25" customHeight="1">
      <c r="A204" s="436" t="s">
        <v>536</v>
      </c>
      <c r="B204" s="585" t="s">
        <v>1280</v>
      </c>
      <c r="C204" s="586"/>
      <c r="D204" s="586"/>
      <c r="E204" s="587"/>
      <c r="F204" s="498" t="s">
        <v>1239</v>
      </c>
      <c r="G204" s="446">
        <v>1</v>
      </c>
      <c r="H204" s="439"/>
      <c r="I204" s="565">
        <v>2313.06</v>
      </c>
      <c r="J204" s="566"/>
      <c r="K204" s="448">
        <f>G204*I204</f>
        <v>2313.06</v>
      </c>
      <c r="L204" s="439"/>
      <c r="M204" s="557"/>
      <c r="N204" s="564"/>
      <c r="O204" s="559" t="s">
        <v>1282</v>
      </c>
      <c r="P204" s="440"/>
      <c r="Q204" s="560" t="s">
        <v>1200</v>
      </c>
      <c r="R204" s="561">
        <f t="shared" si="8"/>
        <v>19.5188</v>
      </c>
      <c r="S204" s="563">
        <f t="shared" si="9"/>
        <v>89.22879999999999</v>
      </c>
    </row>
    <row r="205" spans="1:19" s="559" customFormat="1" ht="9" customHeight="1">
      <c r="A205" s="491" t="s">
        <v>549</v>
      </c>
      <c r="B205" s="582" t="s">
        <v>1278</v>
      </c>
      <c r="C205" s="583"/>
      <c r="D205" s="583"/>
      <c r="E205" s="584"/>
      <c r="F205" s="498"/>
      <c r="G205" s="446"/>
      <c r="H205" s="439"/>
      <c r="I205" s="449"/>
      <c r="J205" s="556"/>
      <c r="K205" s="448"/>
      <c r="L205" s="439"/>
      <c r="M205" s="557"/>
      <c r="N205" s="558"/>
      <c r="O205" s="559" t="s">
        <v>1279</v>
      </c>
      <c r="P205" s="440"/>
      <c r="Q205" s="560" t="s">
        <v>1198</v>
      </c>
      <c r="R205" s="561">
        <f t="shared" si="8"/>
        <v>62.753600000000006</v>
      </c>
      <c r="S205" s="562">
        <f t="shared" si="9"/>
        <v>286.8736</v>
      </c>
    </row>
    <row r="206" spans="1:19" s="559" customFormat="1" ht="11.25" customHeight="1">
      <c r="A206" s="436" t="s">
        <v>550</v>
      </c>
      <c r="B206" s="571" t="s">
        <v>1438</v>
      </c>
      <c r="C206" s="572"/>
      <c r="D206" s="572"/>
      <c r="E206" s="573"/>
      <c r="F206" s="569" t="s">
        <v>1123</v>
      </c>
      <c r="G206" s="574">
        <v>4</v>
      </c>
      <c r="H206" s="568"/>
      <c r="I206" s="576">
        <v>66.1</v>
      </c>
      <c r="J206" s="556"/>
      <c r="K206" s="448">
        <f aca="true" t="shared" si="10" ref="K206:K216">G206*I206</f>
        <v>264.4</v>
      </c>
      <c r="L206" s="568"/>
      <c r="M206" s="570"/>
      <c r="N206" s="564"/>
      <c r="O206" s="559" t="s">
        <v>1281</v>
      </c>
      <c r="P206" s="440"/>
      <c r="Q206" s="560" t="s">
        <v>1199</v>
      </c>
      <c r="R206" s="561">
        <f t="shared" si="8"/>
        <v>33.32</v>
      </c>
      <c r="S206" s="563">
        <f t="shared" si="9"/>
        <v>152.32</v>
      </c>
    </row>
    <row r="207" spans="1:19" s="567" customFormat="1" ht="20.25" customHeight="1">
      <c r="A207" s="436" t="s">
        <v>551</v>
      </c>
      <c r="B207" s="585" t="s">
        <v>1280</v>
      </c>
      <c r="C207" s="586"/>
      <c r="D207" s="586"/>
      <c r="E207" s="587"/>
      <c r="F207" s="498" t="s">
        <v>1239</v>
      </c>
      <c r="G207" s="446">
        <v>1</v>
      </c>
      <c r="H207" s="439"/>
      <c r="I207" s="565">
        <v>2313.06</v>
      </c>
      <c r="J207" s="566"/>
      <c r="K207" s="448">
        <f t="shared" si="10"/>
        <v>2313.06</v>
      </c>
      <c r="L207" s="439"/>
      <c r="M207" s="557">
        <f>SUM(K198:K207)</f>
        <v>5927.3</v>
      </c>
      <c r="N207" s="564"/>
      <c r="O207" s="559" t="s">
        <v>1282</v>
      </c>
      <c r="P207" s="440"/>
      <c r="Q207" s="560" t="s">
        <v>1200</v>
      </c>
      <c r="R207" s="561">
        <f t="shared" si="8"/>
        <v>19.5188</v>
      </c>
      <c r="S207" s="563">
        <f t="shared" si="9"/>
        <v>89.22879999999999</v>
      </c>
    </row>
    <row r="208" spans="1:19" s="559" customFormat="1" ht="9" customHeight="1">
      <c r="A208" s="491" t="s">
        <v>576</v>
      </c>
      <c r="B208" s="582" t="s">
        <v>964</v>
      </c>
      <c r="C208" s="583"/>
      <c r="D208" s="583"/>
      <c r="E208" s="584"/>
      <c r="F208" s="498"/>
      <c r="G208" s="446"/>
      <c r="H208" s="439"/>
      <c r="I208" s="449">
        <f>S208</f>
        <v>0</v>
      </c>
      <c r="J208" s="556"/>
      <c r="K208" s="448">
        <f t="shared" si="10"/>
        <v>0</v>
      </c>
      <c r="L208" s="439"/>
      <c r="M208" s="557"/>
      <c r="N208" s="558"/>
      <c r="O208" s="559" t="s">
        <v>1283</v>
      </c>
      <c r="P208" s="440"/>
      <c r="Q208" s="560"/>
      <c r="R208" s="561"/>
      <c r="S208" s="562"/>
    </row>
    <row r="209" spans="1:19" s="559" customFormat="1" ht="9" customHeight="1">
      <c r="A209" s="491" t="s">
        <v>577</v>
      </c>
      <c r="B209" s="582" t="s">
        <v>1201</v>
      </c>
      <c r="C209" s="583"/>
      <c r="D209" s="583"/>
      <c r="E209" s="584"/>
      <c r="F209" s="498"/>
      <c r="G209" s="446"/>
      <c r="H209" s="439"/>
      <c r="I209" s="449">
        <f>S209</f>
        <v>0</v>
      </c>
      <c r="J209" s="556"/>
      <c r="K209" s="448">
        <f t="shared" si="10"/>
        <v>0</v>
      </c>
      <c r="L209" s="439"/>
      <c r="M209" s="557"/>
      <c r="N209" s="558"/>
      <c r="O209" s="559" t="s">
        <v>1284</v>
      </c>
      <c r="P209" s="440"/>
      <c r="Q209" s="560"/>
      <c r="R209" s="561"/>
      <c r="S209" s="562"/>
    </row>
    <row r="210" spans="1:19" s="567" customFormat="1" ht="20.25" customHeight="1">
      <c r="A210" s="436" t="s">
        <v>578</v>
      </c>
      <c r="B210" s="585" t="s">
        <v>1285</v>
      </c>
      <c r="C210" s="586"/>
      <c r="D210" s="586"/>
      <c r="E210" s="587"/>
      <c r="F210" s="498" t="s">
        <v>1126</v>
      </c>
      <c r="G210" s="446">
        <v>417.51</v>
      </c>
      <c r="H210" s="439"/>
      <c r="I210" s="565">
        <v>19.07</v>
      </c>
      <c r="J210" s="566"/>
      <c r="K210" s="448">
        <f t="shared" si="10"/>
        <v>7961.9157</v>
      </c>
      <c r="L210" s="439"/>
      <c r="M210" s="557"/>
      <c r="N210" s="564"/>
      <c r="O210" s="559" t="s">
        <v>1286</v>
      </c>
      <c r="P210" s="440"/>
      <c r="Q210" s="560"/>
      <c r="R210" s="561"/>
      <c r="S210" s="563"/>
    </row>
    <row r="211" spans="1:19" s="567" customFormat="1" ht="20.25" customHeight="1">
      <c r="A211" s="436" t="s">
        <v>579</v>
      </c>
      <c r="B211" s="585" t="s">
        <v>1287</v>
      </c>
      <c r="C211" s="586"/>
      <c r="D211" s="586"/>
      <c r="E211" s="587"/>
      <c r="F211" s="498" t="s">
        <v>1126</v>
      </c>
      <c r="G211" s="446">
        <v>171.3</v>
      </c>
      <c r="H211" s="439"/>
      <c r="I211" s="565">
        <v>19.19</v>
      </c>
      <c r="J211" s="566"/>
      <c r="K211" s="448">
        <f t="shared" si="10"/>
        <v>3287.2470000000003</v>
      </c>
      <c r="L211" s="439"/>
      <c r="M211" s="557"/>
      <c r="N211" s="564"/>
      <c r="O211" s="559" t="s">
        <v>1288</v>
      </c>
      <c r="P211" s="440"/>
      <c r="Q211" s="560"/>
      <c r="R211" s="561"/>
      <c r="S211" s="563"/>
    </row>
    <row r="212" spans="1:19" s="559" customFormat="1" ht="9" customHeight="1">
      <c r="A212" s="491" t="s">
        <v>581</v>
      </c>
      <c r="B212" s="582" t="s">
        <v>1380</v>
      </c>
      <c r="C212" s="583"/>
      <c r="D212" s="583"/>
      <c r="E212" s="584"/>
      <c r="F212" s="498"/>
      <c r="G212" s="446"/>
      <c r="H212" s="439"/>
      <c r="I212" s="449"/>
      <c r="J212" s="556"/>
      <c r="K212" s="448">
        <f t="shared" si="10"/>
        <v>0</v>
      </c>
      <c r="L212" s="439"/>
      <c r="M212" s="557"/>
      <c r="N212" s="558"/>
      <c r="O212" s="559" t="s">
        <v>1290</v>
      </c>
      <c r="P212" s="440"/>
      <c r="Q212" s="560"/>
      <c r="R212" s="561">
        <f>R208+R209+R210</f>
        <v>0</v>
      </c>
      <c r="S212" s="562"/>
    </row>
    <row r="213" spans="1:19" s="567" customFormat="1" ht="20.25" customHeight="1">
      <c r="A213" s="436" t="s">
        <v>582</v>
      </c>
      <c r="B213" s="585" t="s">
        <v>1291</v>
      </c>
      <c r="C213" s="586"/>
      <c r="D213" s="586"/>
      <c r="E213" s="587"/>
      <c r="F213" s="498" t="s">
        <v>1126</v>
      </c>
      <c r="G213" s="446">
        <v>321.2</v>
      </c>
      <c r="H213" s="439"/>
      <c r="I213" s="565">
        <v>18.06</v>
      </c>
      <c r="J213" s="566"/>
      <c r="K213" s="448">
        <f t="shared" si="10"/>
        <v>5800.871999999999</v>
      </c>
      <c r="L213" s="439"/>
      <c r="M213" s="557"/>
      <c r="N213" s="564"/>
      <c r="O213" s="559" t="s">
        <v>1292</v>
      </c>
      <c r="P213" s="440"/>
      <c r="Q213" s="560"/>
      <c r="R213" s="561"/>
      <c r="S213" s="563"/>
    </row>
    <row r="214" spans="1:19" s="559" customFormat="1" ht="9" customHeight="1">
      <c r="A214" s="491" t="s">
        <v>585</v>
      </c>
      <c r="B214" s="582" t="s">
        <v>1381</v>
      </c>
      <c r="C214" s="583"/>
      <c r="D214" s="583"/>
      <c r="E214" s="584"/>
      <c r="F214" s="498"/>
      <c r="G214" s="446"/>
      <c r="H214" s="439"/>
      <c r="I214" s="449"/>
      <c r="J214" s="556"/>
      <c r="K214" s="448">
        <f t="shared" si="10"/>
        <v>0</v>
      </c>
      <c r="L214" s="439"/>
      <c r="M214" s="557"/>
      <c r="N214" s="558"/>
      <c r="O214" s="559" t="s">
        <v>1293</v>
      </c>
      <c r="P214" s="440"/>
      <c r="Q214" s="560"/>
      <c r="R214" s="561"/>
      <c r="S214" s="562"/>
    </row>
    <row r="215" spans="1:19" s="567" customFormat="1" ht="20.25" customHeight="1">
      <c r="A215" s="436" t="s">
        <v>586</v>
      </c>
      <c r="B215" s="585" t="s">
        <v>1294</v>
      </c>
      <c r="C215" s="586"/>
      <c r="D215" s="586"/>
      <c r="E215" s="587"/>
      <c r="F215" s="498" t="s">
        <v>1126</v>
      </c>
      <c r="G215" s="446">
        <v>35.32</v>
      </c>
      <c r="H215" s="439"/>
      <c r="I215" s="565">
        <v>17.18</v>
      </c>
      <c r="J215" s="566"/>
      <c r="K215" s="448">
        <f t="shared" si="10"/>
        <v>606.7976</v>
      </c>
      <c r="L215" s="439"/>
      <c r="M215" s="557"/>
      <c r="N215" s="564"/>
      <c r="O215" s="559" t="s">
        <v>1204</v>
      </c>
      <c r="P215" s="440"/>
      <c r="Q215" s="560"/>
      <c r="R215" s="561"/>
      <c r="S215" s="563"/>
    </row>
    <row r="216" spans="1:19" s="559" customFormat="1" ht="9" customHeight="1">
      <c r="A216" s="491" t="s">
        <v>1450</v>
      </c>
      <c r="B216" s="582" t="s">
        <v>1295</v>
      </c>
      <c r="C216" s="583"/>
      <c r="D216" s="583"/>
      <c r="E216" s="584"/>
      <c r="F216" s="498"/>
      <c r="G216" s="446"/>
      <c r="H216" s="439"/>
      <c r="I216" s="449"/>
      <c r="J216" s="556"/>
      <c r="K216" s="448">
        <f t="shared" si="10"/>
        <v>0</v>
      </c>
      <c r="L216" s="439"/>
      <c r="M216" s="557"/>
      <c r="N216" s="558"/>
      <c r="O216" s="559" t="s">
        <v>1204</v>
      </c>
      <c r="P216" s="440"/>
      <c r="Q216" s="560"/>
      <c r="R216" s="561"/>
      <c r="S216" s="562"/>
    </row>
    <row r="217" spans="1:19" s="567" customFormat="1" ht="20.25" customHeight="1">
      <c r="A217" s="436" t="s">
        <v>1451</v>
      </c>
      <c r="B217" s="585" t="s">
        <v>1382</v>
      </c>
      <c r="C217" s="586"/>
      <c r="D217" s="586"/>
      <c r="E217" s="587"/>
      <c r="F217" s="498" t="s">
        <v>1126</v>
      </c>
      <c r="G217" s="446">
        <v>17.85</v>
      </c>
      <c r="H217" s="439"/>
      <c r="I217" s="565">
        <v>16.27</v>
      </c>
      <c r="J217" s="566"/>
      <c r="K217" s="448">
        <f aca="true" t="shared" si="11" ref="K217:K222">G217*I217</f>
        <v>290.4195</v>
      </c>
      <c r="L217" s="439"/>
      <c r="M217" s="557"/>
      <c r="N217" s="564"/>
      <c r="O217" s="559" t="s">
        <v>1289</v>
      </c>
      <c r="P217" s="440"/>
      <c r="Q217" s="560"/>
      <c r="R217" s="561"/>
      <c r="S217" s="563"/>
    </row>
    <row r="218" spans="1:19" s="559" customFormat="1" ht="9" customHeight="1">
      <c r="A218" s="491" t="s">
        <v>1452</v>
      </c>
      <c r="B218" s="582" t="s">
        <v>1128</v>
      </c>
      <c r="C218" s="583"/>
      <c r="D218" s="583"/>
      <c r="E218" s="584"/>
      <c r="F218" s="498"/>
      <c r="G218" s="446"/>
      <c r="H218" s="439"/>
      <c r="I218" s="449"/>
      <c r="J218" s="556"/>
      <c r="K218" s="448">
        <f t="shared" si="11"/>
        <v>0</v>
      </c>
      <c r="L218" s="439"/>
      <c r="M218" s="557"/>
      <c r="N218" s="558"/>
      <c r="O218" s="559" t="s">
        <v>1297</v>
      </c>
      <c r="P218" s="440"/>
      <c r="Q218" s="560"/>
      <c r="R218" s="561"/>
      <c r="S218" s="562"/>
    </row>
    <row r="219" spans="1:67" s="438" customFormat="1" ht="12" customHeight="1">
      <c r="A219" s="442" t="s">
        <v>1453</v>
      </c>
      <c r="B219" s="588" t="s">
        <v>1298</v>
      </c>
      <c r="C219" s="589"/>
      <c r="D219" s="589"/>
      <c r="E219" s="590"/>
      <c r="F219" s="498" t="s">
        <v>1126</v>
      </c>
      <c r="G219" s="446">
        <v>8</v>
      </c>
      <c r="H219" s="439"/>
      <c r="I219" s="535">
        <v>13.82</v>
      </c>
      <c r="J219" s="439"/>
      <c r="K219" s="575">
        <f t="shared" si="11"/>
        <v>110.56</v>
      </c>
      <c r="L219" s="439"/>
      <c r="M219" s="437">
        <f>SUM(K208:K219)</f>
        <v>18057.811800000003</v>
      </c>
      <c r="N219" s="530"/>
      <c r="O219" s="393" t="s">
        <v>1296</v>
      </c>
      <c r="Q219" s="534"/>
      <c r="R219" s="506"/>
      <c r="S219" s="451"/>
      <c r="T219" s="504"/>
      <c r="U219" s="505"/>
      <c r="V219" s="505"/>
      <c r="W219" s="505"/>
      <c r="X219" s="505"/>
      <c r="Y219" s="505"/>
      <c r="Z219" s="505"/>
      <c r="AA219" s="505"/>
      <c r="AB219" s="505"/>
      <c r="AC219" s="505"/>
      <c r="AD219" s="505"/>
      <c r="AE219" s="505"/>
      <c r="AF219" s="505"/>
      <c r="AG219" s="505"/>
      <c r="AH219" s="505"/>
      <c r="AI219" s="505"/>
      <c r="AJ219" s="505"/>
      <c r="AK219" s="505"/>
      <c r="AL219" s="505"/>
      <c r="AM219" s="505"/>
      <c r="AN219" s="505"/>
      <c r="AO219" s="505"/>
      <c r="AP219" s="505"/>
      <c r="AQ219" s="505"/>
      <c r="AR219" s="505"/>
      <c r="AS219" s="505"/>
      <c r="AT219" s="505"/>
      <c r="AU219" s="505"/>
      <c r="AV219" s="505"/>
      <c r="AW219" s="505"/>
      <c r="AX219" s="505"/>
      <c r="AY219" s="505"/>
      <c r="AZ219" s="505"/>
      <c r="BA219" s="505"/>
      <c r="BB219" s="505"/>
      <c r="BC219" s="505"/>
      <c r="BD219" s="505"/>
      <c r="BE219" s="505"/>
      <c r="BF219" s="505"/>
      <c r="BG219" s="505"/>
      <c r="BH219" s="505"/>
      <c r="BI219" s="505"/>
      <c r="BJ219" s="505"/>
      <c r="BK219" s="505"/>
      <c r="BL219" s="505"/>
      <c r="BM219" s="505"/>
      <c r="BN219" s="505"/>
      <c r="BO219" s="505"/>
    </row>
    <row r="220" spans="1:19" s="559" customFormat="1" ht="9" customHeight="1">
      <c r="A220" s="491" t="s">
        <v>604</v>
      </c>
      <c r="B220" s="582" t="s">
        <v>1309</v>
      </c>
      <c r="C220" s="583"/>
      <c r="D220" s="583"/>
      <c r="E220" s="584"/>
      <c r="F220" s="498"/>
      <c r="G220" s="446"/>
      <c r="H220" s="439"/>
      <c r="I220" s="449"/>
      <c r="J220" s="556"/>
      <c r="K220" s="448">
        <f t="shared" si="11"/>
        <v>0</v>
      </c>
      <c r="L220" s="439"/>
      <c r="M220" s="557"/>
      <c r="N220" s="558"/>
      <c r="O220" s="559" t="s">
        <v>1310</v>
      </c>
      <c r="P220" s="440"/>
      <c r="Q220" s="560"/>
      <c r="R220" s="561"/>
      <c r="S220" s="562"/>
    </row>
    <row r="221" spans="1:19" s="559" customFormat="1" ht="9" customHeight="1">
      <c r="A221" s="491" t="s">
        <v>605</v>
      </c>
      <c r="B221" s="582" t="s">
        <v>1299</v>
      </c>
      <c r="C221" s="583"/>
      <c r="D221" s="583"/>
      <c r="E221" s="584"/>
      <c r="F221" s="498"/>
      <c r="G221" s="446"/>
      <c r="H221" s="439"/>
      <c r="I221" s="449"/>
      <c r="J221" s="556"/>
      <c r="K221" s="448">
        <f t="shared" si="11"/>
        <v>0</v>
      </c>
      <c r="L221" s="439"/>
      <c r="M221" s="557"/>
      <c r="N221" s="558"/>
      <c r="O221" s="559" t="s">
        <v>1300</v>
      </c>
      <c r="P221" s="440"/>
      <c r="Q221" s="560"/>
      <c r="R221" s="561"/>
      <c r="S221" s="562"/>
    </row>
    <row r="222" spans="1:19" s="567" customFormat="1" ht="20.25" customHeight="1">
      <c r="A222" s="436" t="s">
        <v>606</v>
      </c>
      <c r="B222" s="585" t="s">
        <v>1301</v>
      </c>
      <c r="C222" s="586"/>
      <c r="D222" s="586"/>
      <c r="E222" s="587"/>
      <c r="F222" s="498" t="s">
        <v>1126</v>
      </c>
      <c r="G222" s="446">
        <v>20</v>
      </c>
      <c r="H222" s="439"/>
      <c r="I222" s="565">
        <v>16.01</v>
      </c>
      <c r="J222" s="566"/>
      <c r="K222" s="448">
        <f t="shared" si="11"/>
        <v>320.20000000000005</v>
      </c>
      <c r="L222" s="439"/>
      <c r="M222" s="557"/>
      <c r="N222" s="564"/>
      <c r="O222" s="559" t="s">
        <v>1303</v>
      </c>
      <c r="P222" s="440"/>
      <c r="Q222" s="560"/>
      <c r="R222" s="561"/>
      <c r="S222" s="563"/>
    </row>
    <row r="223" spans="1:19" s="559" customFormat="1" ht="9" customHeight="1">
      <c r="A223" s="491" t="s">
        <v>609</v>
      </c>
      <c r="B223" s="582" t="s">
        <v>1302</v>
      </c>
      <c r="C223" s="583"/>
      <c r="D223" s="583"/>
      <c r="E223" s="584"/>
      <c r="F223" s="498"/>
      <c r="G223" s="446"/>
      <c r="H223" s="439"/>
      <c r="I223" s="449"/>
      <c r="J223" s="556"/>
      <c r="K223" s="448">
        <f aca="true" t="shared" si="12" ref="K223:K230">G223*I223</f>
        <v>0</v>
      </c>
      <c r="L223" s="439"/>
      <c r="M223" s="557"/>
      <c r="N223" s="558"/>
      <c r="O223" s="559" t="s">
        <v>1304</v>
      </c>
      <c r="P223" s="440"/>
      <c r="Q223" s="560"/>
      <c r="R223" s="561"/>
      <c r="S223" s="562"/>
    </row>
    <row r="224" spans="1:67" s="438" customFormat="1" ht="12" customHeight="1">
      <c r="A224" s="442" t="s">
        <v>610</v>
      </c>
      <c r="B224" s="588" t="s">
        <v>901</v>
      </c>
      <c r="C224" s="589"/>
      <c r="D224" s="589"/>
      <c r="E224" s="590"/>
      <c r="F224" s="498" t="s">
        <v>1126</v>
      </c>
      <c r="G224" s="446">
        <v>165.38</v>
      </c>
      <c r="H224" s="439"/>
      <c r="I224" s="535">
        <v>8.68</v>
      </c>
      <c r="J224" s="439"/>
      <c r="K224" s="575">
        <f t="shared" si="12"/>
        <v>1435.4984</v>
      </c>
      <c r="L224" s="439"/>
      <c r="M224" s="437"/>
      <c r="N224" s="530"/>
      <c r="O224" s="393" t="s">
        <v>1305</v>
      </c>
      <c r="Q224" s="534"/>
      <c r="R224" s="506"/>
      <c r="S224" s="451"/>
      <c r="T224" s="504"/>
      <c r="U224" s="505"/>
      <c r="V224" s="505"/>
      <c r="W224" s="505"/>
      <c r="X224" s="505"/>
      <c r="Y224" s="505"/>
      <c r="Z224" s="505"/>
      <c r="AA224" s="505"/>
      <c r="AB224" s="505"/>
      <c r="AC224" s="505"/>
      <c r="AD224" s="505"/>
      <c r="AE224" s="505"/>
      <c r="AF224" s="505"/>
      <c r="AG224" s="505"/>
      <c r="AH224" s="505"/>
      <c r="AI224" s="505"/>
      <c r="AJ224" s="505"/>
      <c r="AK224" s="505"/>
      <c r="AL224" s="505"/>
      <c r="AM224" s="505"/>
      <c r="AN224" s="505"/>
      <c r="AO224" s="505"/>
      <c r="AP224" s="505"/>
      <c r="AQ224" s="505"/>
      <c r="AR224" s="505"/>
      <c r="AS224" s="505"/>
      <c r="AT224" s="505"/>
      <c r="AU224" s="505"/>
      <c r="AV224" s="505"/>
      <c r="AW224" s="505"/>
      <c r="AX224" s="505"/>
      <c r="AY224" s="505"/>
      <c r="AZ224" s="505"/>
      <c r="BA224" s="505"/>
      <c r="BB224" s="505"/>
      <c r="BC224" s="505"/>
      <c r="BD224" s="505"/>
      <c r="BE224" s="505"/>
      <c r="BF224" s="505"/>
      <c r="BG224" s="505"/>
      <c r="BH224" s="505"/>
      <c r="BI224" s="505"/>
      <c r="BJ224" s="505"/>
      <c r="BK224" s="505"/>
      <c r="BL224" s="505"/>
      <c r="BM224" s="505"/>
      <c r="BN224" s="505"/>
      <c r="BO224" s="505"/>
    </row>
    <row r="225" spans="1:19" s="559" customFormat="1" ht="9" customHeight="1">
      <c r="A225" s="491" t="s">
        <v>614</v>
      </c>
      <c r="B225" s="582" t="s">
        <v>1311</v>
      </c>
      <c r="C225" s="583"/>
      <c r="D225" s="583"/>
      <c r="E225" s="584"/>
      <c r="F225" s="498"/>
      <c r="G225" s="446"/>
      <c r="H225" s="439"/>
      <c r="I225" s="449"/>
      <c r="J225" s="556"/>
      <c r="K225" s="448">
        <f t="shared" si="12"/>
        <v>0</v>
      </c>
      <c r="L225" s="439"/>
      <c r="M225" s="557"/>
      <c r="N225" s="558"/>
      <c r="O225" s="559" t="s">
        <v>1314</v>
      </c>
      <c r="P225" s="440"/>
      <c r="Q225" s="560"/>
      <c r="R225" s="561"/>
      <c r="S225" s="562"/>
    </row>
    <row r="226" spans="1:67" s="438" customFormat="1" ht="12" customHeight="1">
      <c r="A226" s="442" t="s">
        <v>615</v>
      </c>
      <c r="B226" s="588" t="s">
        <v>1312</v>
      </c>
      <c r="C226" s="589"/>
      <c r="D226" s="589"/>
      <c r="E226" s="590"/>
      <c r="F226" s="498" t="s">
        <v>1123</v>
      </c>
      <c r="G226" s="446">
        <v>2</v>
      </c>
      <c r="H226" s="439"/>
      <c r="I226" s="535">
        <v>896.01</v>
      </c>
      <c r="J226" s="439"/>
      <c r="K226" s="575">
        <f t="shared" si="12"/>
        <v>1792.02</v>
      </c>
      <c r="L226" s="439"/>
      <c r="M226" s="437"/>
      <c r="N226" s="530"/>
      <c r="O226" s="393" t="s">
        <v>1313</v>
      </c>
      <c r="Q226" s="536" t="s">
        <v>1319</v>
      </c>
      <c r="R226" s="536"/>
      <c r="S226" s="451"/>
      <c r="T226" s="504">
        <f>8*9.82</f>
        <v>78.56</v>
      </c>
      <c r="U226" s="505">
        <f>817.45+78.56</f>
        <v>896.01</v>
      </c>
      <c r="V226" s="505"/>
      <c r="W226" s="505"/>
      <c r="X226" s="505"/>
      <c r="Y226" s="505"/>
      <c r="Z226" s="505"/>
      <c r="AA226" s="505"/>
      <c r="AB226" s="505"/>
      <c r="AC226" s="505"/>
      <c r="AD226" s="505"/>
      <c r="AE226" s="505"/>
      <c r="AF226" s="505"/>
      <c r="AG226" s="505"/>
      <c r="AH226" s="505"/>
      <c r="AI226" s="505"/>
      <c r="AJ226" s="505"/>
      <c r="AK226" s="505"/>
      <c r="AL226" s="505"/>
      <c r="AM226" s="505"/>
      <c r="AN226" s="505"/>
      <c r="AO226" s="505"/>
      <c r="AP226" s="505"/>
      <c r="AQ226" s="505"/>
      <c r="AR226" s="505"/>
      <c r="AS226" s="505"/>
      <c r="AT226" s="505"/>
      <c r="AU226" s="505"/>
      <c r="AV226" s="505"/>
      <c r="AW226" s="505"/>
      <c r="AX226" s="505"/>
      <c r="AY226" s="505"/>
      <c r="AZ226" s="505"/>
      <c r="BA226" s="505"/>
      <c r="BB226" s="505"/>
      <c r="BC226" s="505"/>
      <c r="BD226" s="505"/>
      <c r="BE226" s="505"/>
      <c r="BF226" s="505"/>
      <c r="BG226" s="505"/>
      <c r="BH226" s="505"/>
      <c r="BI226" s="505"/>
      <c r="BJ226" s="505"/>
      <c r="BK226" s="505"/>
      <c r="BL226" s="505"/>
      <c r="BM226" s="505"/>
      <c r="BN226" s="505"/>
      <c r="BO226" s="505"/>
    </row>
    <row r="227" spans="1:67" s="438" customFormat="1" ht="12" customHeight="1">
      <c r="A227" s="442" t="s">
        <v>616</v>
      </c>
      <c r="B227" s="588" t="s">
        <v>1315</v>
      </c>
      <c r="C227" s="589"/>
      <c r="D227" s="589"/>
      <c r="E227" s="590"/>
      <c r="F227" s="498" t="s">
        <v>1123</v>
      </c>
      <c r="G227" s="446">
        <v>2</v>
      </c>
      <c r="H227" s="439"/>
      <c r="I227" s="575">
        <v>1009</v>
      </c>
      <c r="J227" s="439"/>
      <c r="K227" s="575">
        <f t="shared" si="12"/>
        <v>2018</v>
      </c>
      <c r="L227" s="439"/>
      <c r="M227" s="437"/>
      <c r="N227" s="530"/>
      <c r="O227" s="393" t="s">
        <v>1318</v>
      </c>
      <c r="Q227" s="536" t="s">
        <v>1320</v>
      </c>
      <c r="R227" s="506"/>
      <c r="S227" s="451"/>
      <c r="T227" s="504"/>
      <c r="U227" s="537">
        <f>930.44+T226</f>
        <v>1009</v>
      </c>
      <c r="V227" s="505"/>
      <c r="W227" s="505"/>
      <c r="X227" s="505"/>
      <c r="Y227" s="505"/>
      <c r="Z227" s="505"/>
      <c r="AA227" s="505"/>
      <c r="AB227" s="505"/>
      <c r="AC227" s="505"/>
      <c r="AD227" s="505"/>
      <c r="AE227" s="505"/>
      <c r="AF227" s="505"/>
      <c r="AG227" s="505"/>
      <c r="AH227" s="505"/>
      <c r="AI227" s="505"/>
      <c r="AJ227" s="505"/>
      <c r="AK227" s="505"/>
      <c r="AL227" s="505"/>
      <c r="AM227" s="505"/>
      <c r="AN227" s="505"/>
      <c r="AO227" s="505"/>
      <c r="AP227" s="505"/>
      <c r="AQ227" s="505"/>
      <c r="AR227" s="505"/>
      <c r="AS227" s="505"/>
      <c r="AT227" s="505"/>
      <c r="AU227" s="505"/>
      <c r="AV227" s="505"/>
      <c r="AW227" s="505"/>
      <c r="AX227" s="505"/>
      <c r="AY227" s="505"/>
      <c r="AZ227" s="505"/>
      <c r="BA227" s="505"/>
      <c r="BB227" s="505"/>
      <c r="BC227" s="505"/>
      <c r="BD227" s="505"/>
      <c r="BE227" s="505"/>
      <c r="BF227" s="505"/>
      <c r="BG227" s="505"/>
      <c r="BH227" s="505"/>
      <c r="BI227" s="505"/>
      <c r="BJ227" s="505"/>
      <c r="BK227" s="505"/>
      <c r="BL227" s="505"/>
      <c r="BM227" s="505"/>
      <c r="BN227" s="505"/>
      <c r="BO227" s="505"/>
    </row>
    <row r="228" spans="1:67" s="438" customFormat="1" ht="12" customHeight="1">
      <c r="A228" s="442" t="s">
        <v>617</v>
      </c>
      <c r="B228" s="627" t="s">
        <v>1316</v>
      </c>
      <c r="C228" s="589"/>
      <c r="D228" s="589"/>
      <c r="E228" s="590"/>
      <c r="F228" s="498" t="s">
        <v>1123</v>
      </c>
      <c r="G228" s="446">
        <v>1</v>
      </c>
      <c r="H228" s="439"/>
      <c r="I228" s="575">
        <v>1915.28</v>
      </c>
      <c r="J228" s="439"/>
      <c r="K228" s="575">
        <f t="shared" si="12"/>
        <v>1915.28</v>
      </c>
      <c r="L228" s="439"/>
      <c r="M228" s="437"/>
      <c r="N228" s="530"/>
      <c r="O228" s="393" t="s">
        <v>1317</v>
      </c>
      <c r="Q228" s="536" t="s">
        <v>1321</v>
      </c>
      <c r="R228" s="506"/>
      <c r="S228" s="451"/>
      <c r="T228" s="504"/>
      <c r="U228" s="505">
        <f>1836.75+78.53</f>
        <v>1915.28</v>
      </c>
      <c r="V228" s="505"/>
      <c r="W228" s="505"/>
      <c r="X228" s="505"/>
      <c r="Y228" s="505"/>
      <c r="Z228" s="505"/>
      <c r="AA228" s="505"/>
      <c r="AB228" s="505"/>
      <c r="AC228" s="505"/>
      <c r="AD228" s="505"/>
      <c r="AE228" s="505"/>
      <c r="AF228" s="505"/>
      <c r="AG228" s="505"/>
      <c r="AH228" s="505"/>
      <c r="AI228" s="505"/>
      <c r="AJ228" s="505"/>
      <c r="AK228" s="505"/>
      <c r="AL228" s="505"/>
      <c r="AM228" s="505"/>
      <c r="AN228" s="505"/>
      <c r="AO228" s="505"/>
      <c r="AP228" s="505"/>
      <c r="AQ228" s="505"/>
      <c r="AR228" s="505"/>
      <c r="AS228" s="505"/>
      <c r="AT228" s="505"/>
      <c r="AU228" s="505"/>
      <c r="AV228" s="505"/>
      <c r="AW228" s="505"/>
      <c r="AX228" s="505"/>
      <c r="AY228" s="505"/>
      <c r="AZ228" s="505"/>
      <c r="BA228" s="505"/>
      <c r="BB228" s="505"/>
      <c r="BC228" s="505"/>
      <c r="BD228" s="505"/>
      <c r="BE228" s="505"/>
      <c r="BF228" s="505"/>
      <c r="BG228" s="505"/>
      <c r="BH228" s="505"/>
      <c r="BI228" s="505"/>
      <c r="BJ228" s="505"/>
      <c r="BK228" s="505"/>
      <c r="BL228" s="505"/>
      <c r="BM228" s="505"/>
      <c r="BN228" s="505"/>
      <c r="BO228" s="505"/>
    </row>
    <row r="229" spans="1:19" s="559" customFormat="1" ht="9" customHeight="1">
      <c r="A229" s="491" t="s">
        <v>620</v>
      </c>
      <c r="B229" s="582" t="s">
        <v>1306</v>
      </c>
      <c r="C229" s="583"/>
      <c r="D229" s="583"/>
      <c r="E229" s="584"/>
      <c r="F229" s="498"/>
      <c r="G229" s="446"/>
      <c r="H229" s="439"/>
      <c r="I229" s="449"/>
      <c r="J229" s="556"/>
      <c r="K229" s="448">
        <f t="shared" si="12"/>
        <v>0</v>
      </c>
      <c r="L229" s="439"/>
      <c r="M229" s="557"/>
      <c r="N229" s="558"/>
      <c r="O229" s="559" t="s">
        <v>1307</v>
      </c>
      <c r="P229" s="440"/>
      <c r="Q229" s="560"/>
      <c r="R229" s="561"/>
      <c r="S229" s="562"/>
    </row>
    <row r="230" spans="1:19" s="567" customFormat="1" ht="20.25" customHeight="1" thickBot="1">
      <c r="A230" s="436" t="s">
        <v>621</v>
      </c>
      <c r="B230" s="585" t="s">
        <v>1308</v>
      </c>
      <c r="C230" s="586"/>
      <c r="D230" s="586"/>
      <c r="E230" s="587"/>
      <c r="F230" s="498" t="s">
        <v>1123</v>
      </c>
      <c r="G230" s="446">
        <v>4</v>
      </c>
      <c r="H230" s="439"/>
      <c r="I230" s="565">
        <v>2176.49</v>
      </c>
      <c r="J230" s="566"/>
      <c r="K230" s="448">
        <f t="shared" si="12"/>
        <v>8705.96</v>
      </c>
      <c r="L230" s="439"/>
      <c r="M230" s="557">
        <f>SUM(K220:K230)</f>
        <v>16186.9584</v>
      </c>
      <c r="N230" s="564"/>
      <c r="O230" s="559" t="s">
        <v>1204</v>
      </c>
      <c r="P230" s="440"/>
      <c r="Q230" s="560"/>
      <c r="R230" s="561"/>
      <c r="S230" s="563"/>
    </row>
    <row r="231" spans="1:17" ht="15" customHeight="1" thickTop="1">
      <c r="A231" s="398" t="str">
        <f>A35</f>
        <v>DATA: </v>
      </c>
      <c r="B231" s="385"/>
      <c r="C231" s="386" t="s">
        <v>941</v>
      </c>
      <c r="D231" s="385"/>
      <c r="E231" s="387"/>
      <c r="F231" s="493" t="s">
        <v>952</v>
      </c>
      <c r="G231" s="387"/>
      <c r="H231" s="385" t="s">
        <v>1124</v>
      </c>
      <c r="I231" s="387"/>
      <c r="J231" s="385"/>
      <c r="K231" s="426">
        <f>SUM(K194:K230)</f>
        <v>199823.23010000004</v>
      </c>
      <c r="L231" s="385"/>
      <c r="M231" s="426">
        <f>SUM(M194:M230)</f>
        <v>199823.2301</v>
      </c>
      <c r="N231" s="522"/>
      <c r="O231" s="411"/>
      <c r="Q231" s="400"/>
    </row>
    <row r="232" spans="1:17" ht="15" customHeight="1" thickBot="1">
      <c r="A232" s="427"/>
      <c r="B232" s="388"/>
      <c r="C232" s="389"/>
      <c r="D232" s="390"/>
      <c r="E232" s="391"/>
      <c r="F232" s="494"/>
      <c r="G232" s="391"/>
      <c r="H232" s="390" t="s">
        <v>960</v>
      </c>
      <c r="I232" s="391"/>
      <c r="J232" s="390"/>
      <c r="K232" s="428"/>
      <c r="L232" s="390"/>
      <c r="M232" s="429"/>
      <c r="N232" s="522"/>
      <c r="O232" s="411"/>
      <c r="Q232" s="400"/>
    </row>
    <row r="233" spans="11:17" ht="15.75" thickTop="1">
      <c r="K233" s="394"/>
      <c r="M233" s="394"/>
      <c r="N233" s="522"/>
      <c r="O233" s="430"/>
      <c r="Q233" s="400"/>
    </row>
    <row r="234" spans="4:17" ht="15">
      <c r="D234" s="392"/>
      <c r="K234" s="432"/>
      <c r="M234" s="394"/>
      <c r="N234" s="522"/>
      <c r="O234" s="430"/>
      <c r="Q234" s="400"/>
    </row>
    <row r="235" spans="4:17" ht="15">
      <c r="D235" s="392"/>
      <c r="K235" s="432"/>
      <c r="M235" s="394"/>
      <c r="N235" s="522"/>
      <c r="O235" s="430"/>
      <c r="Q235" s="400"/>
    </row>
    <row r="236" spans="13:14" ht="15">
      <c r="M236" s="394"/>
      <c r="N236" s="522"/>
    </row>
    <row r="237" spans="13:14" ht="15">
      <c r="M237" s="394"/>
      <c r="N237" s="522"/>
    </row>
    <row r="239" spans="8:11" ht="15">
      <c r="H239" s="503"/>
      <c r="I239" s="503"/>
      <c r="J239" s="503"/>
      <c r="K239" s="503"/>
    </row>
    <row r="240" spans="8:11" ht="15">
      <c r="H240" s="503"/>
      <c r="I240" s="512"/>
      <c r="J240" s="503"/>
      <c r="K240" s="503"/>
    </row>
    <row r="241" spans="1:11" ht="15">
      <c r="A241" s="395"/>
      <c r="H241" s="503"/>
      <c r="I241" s="503"/>
      <c r="J241" s="503"/>
      <c r="K241" s="503"/>
    </row>
    <row r="242" ht="18" customHeight="1">
      <c r="A242" s="395"/>
    </row>
    <row r="243" ht="15" customHeight="1">
      <c r="A243" s="395"/>
    </row>
    <row r="244" ht="15" customHeight="1">
      <c r="A244" s="395"/>
    </row>
    <row r="245" ht="15" customHeight="1">
      <c r="A245" s="395"/>
    </row>
    <row r="246" ht="15" customHeight="1">
      <c r="A246" s="395"/>
    </row>
    <row r="247" ht="6.75" customHeight="1">
      <c r="A247" s="395"/>
    </row>
    <row r="248" ht="13.5" customHeight="1">
      <c r="A248" s="395"/>
    </row>
    <row r="249" ht="13.5" customHeight="1">
      <c r="A249" s="395"/>
    </row>
    <row r="250" ht="13.5" customHeight="1">
      <c r="A250" s="395"/>
    </row>
    <row r="251" ht="13.5" customHeight="1">
      <c r="A251" s="395"/>
    </row>
    <row r="252" ht="13.5" customHeight="1">
      <c r="A252" s="395"/>
    </row>
    <row r="253" ht="13.5" customHeight="1">
      <c r="A253" s="395"/>
    </row>
    <row r="254" ht="13.5" customHeight="1">
      <c r="A254" s="395"/>
    </row>
    <row r="255" ht="13.5" customHeight="1">
      <c r="A255" s="395"/>
    </row>
    <row r="256" ht="13.5" customHeight="1">
      <c r="A256" s="395"/>
    </row>
    <row r="257" ht="13.5" customHeight="1">
      <c r="A257" s="395"/>
    </row>
    <row r="258" ht="13.5" customHeight="1">
      <c r="A258" s="395"/>
    </row>
    <row r="259" ht="13.5" customHeight="1">
      <c r="A259" s="395"/>
    </row>
    <row r="260" ht="13.5" customHeight="1">
      <c r="A260" s="395"/>
    </row>
    <row r="261" ht="13.5" customHeight="1">
      <c r="A261" s="395"/>
    </row>
    <row r="262" ht="13.5" customHeight="1">
      <c r="A262" s="395"/>
    </row>
    <row r="263" ht="13.5" customHeight="1">
      <c r="A263" s="395"/>
    </row>
    <row r="264" ht="13.5" customHeight="1">
      <c r="A264" s="395"/>
    </row>
    <row r="265" ht="13.5" customHeight="1">
      <c r="A265" s="395"/>
    </row>
    <row r="266" ht="13.5" customHeight="1">
      <c r="A266" s="395"/>
    </row>
    <row r="267" ht="13.5" customHeight="1">
      <c r="A267" s="395"/>
    </row>
    <row r="268" ht="13.5" customHeight="1">
      <c r="A268" s="395"/>
    </row>
    <row r="269" ht="13.5" customHeight="1">
      <c r="A269" s="395"/>
    </row>
    <row r="270" ht="13.5" customHeight="1">
      <c r="A270" s="395"/>
    </row>
    <row r="271" ht="13.5" customHeight="1">
      <c r="A271" s="395"/>
    </row>
    <row r="289" ht="13.5" customHeight="1">
      <c r="A289" s="431"/>
    </row>
  </sheetData>
  <sheetProtection/>
  <mergeCells count="170">
    <mergeCell ref="H150:I150"/>
    <mergeCell ref="J150:K150"/>
    <mergeCell ref="B170:E170"/>
    <mergeCell ref="B148:E148"/>
    <mergeCell ref="B54:E54"/>
    <mergeCell ref="B93:E93"/>
    <mergeCell ref="B90:E90"/>
    <mergeCell ref="B140:E140"/>
    <mergeCell ref="B102:E102"/>
    <mergeCell ref="B98:E98"/>
    <mergeCell ref="B56:E56"/>
    <mergeCell ref="B107:E107"/>
    <mergeCell ref="B111:E111"/>
    <mergeCell ref="B62:E62"/>
    <mergeCell ref="B63:E63"/>
    <mergeCell ref="B64:E64"/>
    <mergeCell ref="B100:E100"/>
    <mergeCell ref="B101:E101"/>
    <mergeCell ref="B108:E108"/>
    <mergeCell ref="B110:E110"/>
    <mergeCell ref="B105:E105"/>
    <mergeCell ref="B89:E89"/>
    <mergeCell ref="B99:E99"/>
    <mergeCell ref="B67:E67"/>
    <mergeCell ref="B205:E205"/>
    <mergeCell ref="B103:E103"/>
    <mergeCell ref="B225:E225"/>
    <mergeCell ref="B204:E204"/>
    <mergeCell ref="B88:E88"/>
    <mergeCell ref="B96:E96"/>
    <mergeCell ref="B95:E95"/>
    <mergeCell ref="B113:E113"/>
    <mergeCell ref="B91:E91"/>
    <mergeCell ref="B94:E94"/>
    <mergeCell ref="B114:E114"/>
    <mergeCell ref="B165:E165"/>
    <mergeCell ref="B133:E133"/>
    <mergeCell ref="B134:E134"/>
    <mergeCell ref="B97:E97"/>
    <mergeCell ref="B228:E228"/>
    <mergeCell ref="B223:E223"/>
    <mergeCell ref="B224:E224"/>
    <mergeCell ref="B181:E181"/>
    <mergeCell ref="B182:E182"/>
    <mergeCell ref="B227:E227"/>
    <mergeCell ref="B229:E229"/>
    <mergeCell ref="B226:E226"/>
    <mergeCell ref="B65:E65"/>
    <mergeCell ref="B66:E66"/>
    <mergeCell ref="B129:E129"/>
    <mergeCell ref="B125:E125"/>
    <mergeCell ref="B126:E126"/>
    <mergeCell ref="B207:E207"/>
    <mergeCell ref="B131:E131"/>
    <mergeCell ref="B222:E222"/>
    <mergeCell ref="B164:E164"/>
    <mergeCell ref="B130:E130"/>
    <mergeCell ref="B198:E198"/>
    <mergeCell ref="B167:E167"/>
    <mergeCell ref="B171:E171"/>
    <mergeCell ref="B221:E221"/>
    <mergeCell ref="B185:E185"/>
    <mergeCell ref="B138:E138"/>
    <mergeCell ref="B187:E187"/>
    <mergeCell ref="J123:K123"/>
    <mergeCell ref="H158:K158"/>
    <mergeCell ref="H143:I143"/>
    <mergeCell ref="J143:K143"/>
    <mergeCell ref="H144:I144"/>
    <mergeCell ref="B57:E57"/>
    <mergeCell ref="B92:E92"/>
    <mergeCell ref="B128:E128"/>
    <mergeCell ref="B106:E106"/>
    <mergeCell ref="B112:E112"/>
    <mergeCell ref="H118:K118"/>
    <mergeCell ref="H191:K191"/>
    <mergeCell ref="H192:K192"/>
    <mergeCell ref="J196:K196"/>
    <mergeCell ref="L196:M196"/>
    <mergeCell ref="H157:K157"/>
    <mergeCell ref="J162:K162"/>
    <mergeCell ref="H119:K119"/>
    <mergeCell ref="J144:K144"/>
    <mergeCell ref="H149:I149"/>
    <mergeCell ref="J82:K82"/>
    <mergeCell ref="B84:E84"/>
    <mergeCell ref="L43:M43"/>
    <mergeCell ref="H77:K77"/>
    <mergeCell ref="B61:E61"/>
    <mergeCell ref="B58:E58"/>
    <mergeCell ref="B59:E59"/>
    <mergeCell ref="B45:E45"/>
    <mergeCell ref="J43:K43"/>
    <mergeCell ref="H78:K78"/>
    <mergeCell ref="H39:K39"/>
    <mergeCell ref="B28:E28"/>
    <mergeCell ref="H38:K38"/>
    <mergeCell ref="B27:E27"/>
    <mergeCell ref="B109:E109"/>
    <mergeCell ref="B14:E14"/>
    <mergeCell ref="B23:E23"/>
    <mergeCell ref="B24:E24"/>
    <mergeCell ref="B15:E15"/>
    <mergeCell ref="B47:E47"/>
    <mergeCell ref="B16:E16"/>
    <mergeCell ref="B25:E25"/>
    <mergeCell ref="B12:E12"/>
    <mergeCell ref="L7:M7"/>
    <mergeCell ref="J7:K7"/>
    <mergeCell ref="B20:E20"/>
    <mergeCell ref="B21:E21"/>
    <mergeCell ref="B22:E22"/>
    <mergeCell ref="B17:E17"/>
    <mergeCell ref="B18:E18"/>
    <mergeCell ref="H2:K2"/>
    <mergeCell ref="H3:K3"/>
    <mergeCell ref="B9:E9"/>
    <mergeCell ref="B13:E13"/>
    <mergeCell ref="B11:E11"/>
    <mergeCell ref="B10:E10"/>
    <mergeCell ref="B26:E26"/>
    <mergeCell ref="B199:E199"/>
    <mergeCell ref="B184:E184"/>
    <mergeCell ref="B201:E201"/>
    <mergeCell ref="B200:E200"/>
    <mergeCell ref="B202:E202"/>
    <mergeCell ref="B85:E85"/>
    <mergeCell ref="B86:E86"/>
    <mergeCell ref="B50:E50"/>
    <mergeCell ref="B132:E132"/>
    <mergeCell ref="B19:E19"/>
    <mergeCell ref="B32:E32"/>
    <mergeCell ref="B33:E33"/>
    <mergeCell ref="B73:E73"/>
    <mergeCell ref="B30:E30"/>
    <mergeCell ref="B31:E31"/>
    <mergeCell ref="B53:E53"/>
    <mergeCell ref="B55:E55"/>
    <mergeCell ref="B29:E29"/>
    <mergeCell ref="B48:E48"/>
    <mergeCell ref="B211:E211"/>
    <mergeCell ref="B212:E212"/>
    <mergeCell ref="B68:E68"/>
    <mergeCell ref="B69:E69"/>
    <mergeCell ref="B72:E72"/>
    <mergeCell ref="B49:E49"/>
    <mergeCell ref="B52:E52"/>
    <mergeCell ref="B51:E51"/>
    <mergeCell ref="B174:E174"/>
    <mergeCell ref="B104:E104"/>
    <mergeCell ref="B213:E213"/>
    <mergeCell ref="B34:E34"/>
    <mergeCell ref="B71:E71"/>
    <mergeCell ref="B87:E87"/>
    <mergeCell ref="B172:E172"/>
    <mergeCell ref="B60:E60"/>
    <mergeCell ref="B46:E46"/>
    <mergeCell ref="B70:E70"/>
    <mergeCell ref="B209:E209"/>
    <mergeCell ref="B210:E210"/>
    <mergeCell ref="B220:E220"/>
    <mergeCell ref="B230:E230"/>
    <mergeCell ref="B151:E151"/>
    <mergeCell ref="B214:E214"/>
    <mergeCell ref="B215:E215"/>
    <mergeCell ref="B216:E216"/>
    <mergeCell ref="B217:E217"/>
    <mergeCell ref="B218:E218"/>
    <mergeCell ref="B219:E219"/>
    <mergeCell ref="B208:E208"/>
  </mergeCells>
  <printOptions verticalCentered="1"/>
  <pageMargins left="0" right="0" top="0" bottom="0" header="0" footer="0"/>
  <pageSetup horizontalDpi="300" verticalDpi="300" orientation="landscape" paperSize="9" r:id="rId1"/>
  <rowBreaks count="5" manualBreakCount="5">
    <brk id="36" max="12" man="1"/>
    <brk id="75" max="12" man="1"/>
    <brk id="116" max="12" man="1"/>
    <brk id="155" max="12" man="1"/>
    <brk id="189" max="1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4.7109375" style="0" customWidth="1"/>
    <col min="2" max="2" width="55.57421875" style="0" customWidth="1"/>
    <col min="3" max="3" width="11.8515625" style="0" customWidth="1"/>
    <col min="4" max="4" width="13.140625" style="0" customWidth="1"/>
    <col min="5" max="5" width="13.57421875" style="0" customWidth="1"/>
    <col min="6" max="6" width="13.7109375" style="0" customWidth="1"/>
    <col min="7" max="8" width="13.00390625" style="0" customWidth="1"/>
    <col min="9" max="9" width="10.140625" style="0" bestFit="1" customWidth="1"/>
    <col min="10" max="10" width="12.421875" style="0" customWidth="1"/>
  </cols>
  <sheetData>
    <row r="1" spans="1:8" ht="19.5" thickBot="1" thickTop="1">
      <c r="A1" s="632" t="s">
        <v>1143</v>
      </c>
      <c r="B1" s="633"/>
      <c r="C1" s="633"/>
      <c r="D1" s="633"/>
      <c r="E1" s="633"/>
      <c r="F1" s="633"/>
      <c r="G1" s="633"/>
      <c r="H1" s="634"/>
    </row>
    <row r="2" spans="1:8" ht="18.75" thickBot="1">
      <c r="A2" s="635" t="s">
        <v>1144</v>
      </c>
      <c r="B2" s="636"/>
      <c r="C2" s="636"/>
      <c r="D2" s="636"/>
      <c r="E2" s="636"/>
      <c r="F2" s="636"/>
      <c r="G2" s="636"/>
      <c r="H2" s="637"/>
    </row>
    <row r="3" spans="1:8" ht="15.75" customHeight="1">
      <c r="A3" s="456" t="str">
        <f>'Plan 1'!D2</f>
        <v>OBRA/SERVIÇO: REFORMA DA ESCOLA DE MINEIRINHO</v>
      </c>
      <c r="B3" s="460"/>
      <c r="C3" s="460"/>
      <c r="D3" s="460"/>
      <c r="E3" s="452" t="s">
        <v>1157</v>
      </c>
      <c r="F3" s="638">
        <f>H25</f>
        <v>199823.2301</v>
      </c>
      <c r="G3" s="638"/>
      <c r="H3" s="461"/>
    </row>
    <row r="4" spans="1:8" ht="15.75" customHeight="1" thickBot="1">
      <c r="A4" s="457" t="str">
        <f>'Plan 1'!D4</f>
        <v>LOCAL: LOCALIDADE DE MINEIRINHO - PRESIDENTE KENNEDY - ES</v>
      </c>
      <c r="B4" s="462"/>
      <c r="C4" s="462"/>
      <c r="D4" s="462"/>
      <c r="E4" s="454" t="str">
        <f>'Plan 1'!A35</f>
        <v>DATA: </v>
      </c>
      <c r="F4" s="453"/>
      <c r="G4" s="453"/>
      <c r="H4" s="463"/>
    </row>
    <row r="5" spans="1:15" ht="12.75">
      <c r="A5" s="490" t="s">
        <v>949</v>
      </c>
      <c r="B5" s="489" t="s">
        <v>1145</v>
      </c>
      <c r="C5" s="464"/>
      <c r="D5" s="465"/>
      <c r="E5" s="465" t="s">
        <v>1146</v>
      </c>
      <c r="F5" s="465"/>
      <c r="G5" s="465"/>
      <c r="H5" s="466" t="s">
        <v>1147</v>
      </c>
      <c r="L5" s="131"/>
      <c r="M5" s="131"/>
      <c r="N5" s="131"/>
      <c r="O5" s="131"/>
    </row>
    <row r="6" spans="1:15" ht="12.75">
      <c r="A6" s="467"/>
      <c r="B6" s="468"/>
      <c r="C6" s="469" t="s">
        <v>1148</v>
      </c>
      <c r="D6" s="469" t="s">
        <v>1149</v>
      </c>
      <c r="E6" s="469" t="s">
        <v>1150</v>
      </c>
      <c r="F6" s="469" t="s">
        <v>1151</v>
      </c>
      <c r="G6" s="469" t="s">
        <v>1152</v>
      </c>
      <c r="H6" s="470"/>
      <c r="K6" s="131"/>
      <c r="L6" s="131"/>
      <c r="M6" s="131"/>
      <c r="N6" s="131"/>
      <c r="O6" s="131"/>
    </row>
    <row r="7" spans="1:15" s="101" customFormat="1" ht="12.75">
      <c r="A7" s="486" t="s">
        <v>1158</v>
      </c>
      <c r="B7" s="487" t="str">
        <f>'Plan 1'!B9:E9</f>
        <v>SERVIÇOS PRELIMINARES</v>
      </c>
      <c r="C7" s="471">
        <f>'Plan 1'!M25</f>
        <v>9353.1927</v>
      </c>
      <c r="D7" s="455"/>
      <c r="E7" s="455"/>
      <c r="F7" s="473"/>
      <c r="G7" s="473"/>
      <c r="H7" s="472">
        <f aca="true" t="shared" si="0" ref="H7:H24">SUM(C7:G7)</f>
        <v>9353.1927</v>
      </c>
      <c r="I7" s="102">
        <f>'Plan 1'!M15</f>
        <v>0</v>
      </c>
      <c r="J7" s="102">
        <f>H7-I7</f>
        <v>9353.1927</v>
      </c>
      <c r="K7" s="453"/>
      <c r="L7" s="517"/>
      <c r="M7" s="515"/>
      <c r="N7" s="453"/>
      <c r="O7" s="453"/>
    </row>
    <row r="8" spans="1:15" s="101" customFormat="1" ht="12.75">
      <c r="A8" s="486" t="s">
        <v>1159</v>
      </c>
      <c r="B8" s="487" t="s">
        <v>1169</v>
      </c>
      <c r="C8" s="471">
        <f>'Plan 1'!M31</f>
        <v>10440.375</v>
      </c>
      <c r="D8" s="455"/>
      <c r="E8" s="455"/>
      <c r="F8" s="473"/>
      <c r="G8" s="473"/>
      <c r="H8" s="472">
        <f>SUM(C8:G8)</f>
        <v>10440.375</v>
      </c>
      <c r="I8" s="102" t="e">
        <f>'Plan 1'!#REF!</f>
        <v>#REF!</v>
      </c>
      <c r="J8" s="102" t="e">
        <f aca="true" t="shared" si="1" ref="J8:J24">H8-I8</f>
        <v>#REF!</v>
      </c>
      <c r="K8" s="453"/>
      <c r="L8" s="517"/>
      <c r="M8" s="515"/>
      <c r="N8" s="516"/>
      <c r="O8" s="453"/>
    </row>
    <row r="9" spans="1:15" s="101" customFormat="1" ht="12.75">
      <c r="A9" s="486" t="s">
        <v>1166</v>
      </c>
      <c r="B9" s="579" t="s">
        <v>1234</v>
      </c>
      <c r="C9" s="471">
        <f>'Plan 1'!M34</f>
        <v>776.192</v>
      </c>
      <c r="D9" s="581"/>
      <c r="E9" s="580"/>
      <c r="F9" s="473"/>
      <c r="G9" s="473"/>
      <c r="H9" s="472">
        <f t="shared" si="0"/>
        <v>776.192</v>
      </c>
      <c r="I9" s="102" t="e">
        <f>'Plan 1'!#REF!</f>
        <v>#REF!</v>
      </c>
      <c r="J9" s="102" t="e">
        <f t="shared" si="1"/>
        <v>#REF!</v>
      </c>
      <c r="K9" s="453"/>
      <c r="L9" s="517"/>
      <c r="M9" s="453"/>
      <c r="N9" s="453"/>
      <c r="O9" s="453"/>
    </row>
    <row r="10" spans="1:15" s="101" customFormat="1" ht="12.75">
      <c r="A10" s="486" t="s">
        <v>1160</v>
      </c>
      <c r="B10" s="579" t="s">
        <v>1358</v>
      </c>
      <c r="C10" s="471">
        <f>'Plan 1'!M48</f>
        <v>2139.02</v>
      </c>
      <c r="D10" s="471"/>
      <c r="E10" s="471"/>
      <c r="F10" s="471"/>
      <c r="G10" s="471"/>
      <c r="H10" s="472">
        <f t="shared" si="0"/>
        <v>2139.02</v>
      </c>
      <c r="I10" s="102" t="e">
        <f>'Plan 1'!#REF!</f>
        <v>#REF!</v>
      </c>
      <c r="J10" s="102" t="e">
        <f t="shared" si="1"/>
        <v>#REF!</v>
      </c>
      <c r="K10" s="453"/>
      <c r="L10" s="517"/>
      <c r="M10" s="453"/>
      <c r="N10" s="517"/>
      <c r="O10" s="453"/>
    </row>
    <row r="11" spans="1:15" s="101" customFormat="1" ht="12.75">
      <c r="A11" s="486" t="s">
        <v>1161</v>
      </c>
      <c r="B11" s="579" t="s">
        <v>988</v>
      </c>
      <c r="C11" s="471"/>
      <c r="D11" s="471">
        <f>'Plan 1'!M51</f>
        <v>1432.9681</v>
      </c>
      <c r="E11" s="471"/>
      <c r="F11" s="471"/>
      <c r="G11" s="471"/>
      <c r="H11" s="472">
        <f t="shared" si="0"/>
        <v>1432.9681</v>
      </c>
      <c r="I11" s="102" t="e">
        <f>'Plan 1'!#REF!</f>
        <v>#REF!</v>
      </c>
      <c r="J11" s="102" t="e">
        <f t="shared" si="1"/>
        <v>#REF!</v>
      </c>
      <c r="K11" s="453"/>
      <c r="L11" s="517"/>
      <c r="M11" s="453"/>
      <c r="N11" s="453"/>
      <c r="O11" s="453"/>
    </row>
    <row r="12" spans="1:15" s="101" customFormat="1" ht="12.75">
      <c r="A12" s="486" t="s">
        <v>1162</v>
      </c>
      <c r="B12" s="579" t="s">
        <v>1240</v>
      </c>
      <c r="C12" s="471"/>
      <c r="D12" s="471">
        <f>'Plan 1'!M61</f>
        <v>4382.3679999999995</v>
      </c>
      <c r="E12" s="471"/>
      <c r="F12" s="471"/>
      <c r="G12" s="471"/>
      <c r="H12" s="472">
        <f t="shared" si="0"/>
        <v>4382.3679999999995</v>
      </c>
      <c r="I12" s="102" t="e">
        <f>'Plan 1'!#REF!</f>
        <v>#REF!</v>
      </c>
      <c r="J12" s="102" t="e">
        <f t="shared" si="1"/>
        <v>#REF!</v>
      </c>
      <c r="K12" s="453"/>
      <c r="L12" s="515"/>
      <c r="M12" s="453"/>
      <c r="N12" s="453"/>
      <c r="O12" s="453"/>
    </row>
    <row r="13" spans="1:15" s="101" customFormat="1" ht="12.75">
      <c r="A13" s="486" t="s">
        <v>1163</v>
      </c>
      <c r="B13" s="579" t="s">
        <v>1247</v>
      </c>
      <c r="C13" s="471"/>
      <c r="D13" s="471">
        <f>'Plan 1'!M66</f>
        <v>871.3065000000001</v>
      </c>
      <c r="E13" s="471"/>
      <c r="F13" s="471"/>
      <c r="G13" s="471"/>
      <c r="H13" s="472">
        <f t="shared" si="0"/>
        <v>871.3065000000001</v>
      </c>
      <c r="I13" s="102" t="e">
        <f>'Plan 1'!#REF!</f>
        <v>#REF!</v>
      </c>
      <c r="J13" s="102" t="e">
        <f t="shared" si="1"/>
        <v>#REF!</v>
      </c>
      <c r="K13" s="453"/>
      <c r="L13" s="517"/>
      <c r="M13" s="453"/>
      <c r="N13" s="453"/>
      <c r="O13" s="453"/>
    </row>
    <row r="14" spans="1:15" s="101" customFormat="1" ht="12.75">
      <c r="A14" s="486" t="s">
        <v>1164</v>
      </c>
      <c r="B14" s="579" t="s">
        <v>1087</v>
      </c>
      <c r="C14" s="471"/>
      <c r="D14" s="471">
        <f>'Plan 1'!M73/2</f>
        <v>20402.42215</v>
      </c>
      <c r="E14" s="471">
        <f>'Plan 1'!M73/2</f>
        <v>20402.42215</v>
      </c>
      <c r="F14" s="471"/>
      <c r="G14" s="471"/>
      <c r="H14" s="472">
        <f t="shared" si="0"/>
        <v>40804.8443</v>
      </c>
      <c r="I14" s="102" t="e">
        <f>'Plan 1'!#REF!</f>
        <v>#REF!</v>
      </c>
      <c r="J14" s="102" t="e">
        <f t="shared" si="1"/>
        <v>#REF!</v>
      </c>
      <c r="K14" s="453"/>
      <c r="L14" s="515"/>
      <c r="M14" s="453"/>
      <c r="N14" s="517"/>
      <c r="O14" s="453"/>
    </row>
    <row r="15" spans="1:15" s="101" customFormat="1" ht="12.75">
      <c r="A15" s="486" t="s">
        <v>1165</v>
      </c>
      <c r="B15" s="579" t="s">
        <v>1374</v>
      </c>
      <c r="C15" s="471"/>
      <c r="D15" s="471"/>
      <c r="E15" s="471">
        <f>'Plan 1'!M86</f>
        <v>836.0646</v>
      </c>
      <c r="F15" s="471"/>
      <c r="G15" s="471"/>
      <c r="H15" s="472">
        <f t="shared" si="0"/>
        <v>836.0646</v>
      </c>
      <c r="I15" s="102" t="e">
        <f>'Plan 1'!#REF!</f>
        <v>#REF!</v>
      </c>
      <c r="J15" s="102" t="e">
        <f t="shared" si="1"/>
        <v>#REF!</v>
      </c>
      <c r="K15" s="453"/>
      <c r="L15" s="517"/>
      <c r="M15" s="453"/>
      <c r="N15" s="453"/>
      <c r="O15" s="453"/>
    </row>
    <row r="16" spans="1:15" s="101" customFormat="1" ht="12.75">
      <c r="A16" s="486" t="s">
        <v>284</v>
      </c>
      <c r="B16" s="579" t="s">
        <v>1073</v>
      </c>
      <c r="C16" s="471"/>
      <c r="D16" s="471"/>
      <c r="E16" s="471">
        <f>'Plan 1'!M89</f>
        <v>6504.352</v>
      </c>
      <c r="F16" s="471"/>
      <c r="G16" s="471"/>
      <c r="H16" s="472">
        <f t="shared" si="0"/>
        <v>6504.352</v>
      </c>
      <c r="I16" s="102" t="e">
        <f>'Plan 1'!#REF!</f>
        <v>#REF!</v>
      </c>
      <c r="J16" s="102" t="e">
        <f t="shared" si="1"/>
        <v>#REF!</v>
      </c>
      <c r="K16" s="453"/>
      <c r="L16" s="517"/>
      <c r="M16" s="453"/>
      <c r="N16" s="453"/>
      <c r="O16" s="453"/>
    </row>
    <row r="17" spans="1:15" s="101" customFormat="1" ht="12.75">
      <c r="A17" s="486" t="s">
        <v>322</v>
      </c>
      <c r="B17" s="579" t="s">
        <v>1252</v>
      </c>
      <c r="C17" s="471"/>
      <c r="D17" s="471"/>
      <c r="E17" s="471">
        <f>'Plan 1'!M97</f>
        <v>12016.606999999998</v>
      </c>
      <c r="F17" s="471"/>
      <c r="G17" s="471"/>
      <c r="H17" s="472">
        <f t="shared" si="0"/>
        <v>12016.606999999998</v>
      </c>
      <c r="I17" s="102" t="e">
        <f>'Plan 1'!#REF!</f>
        <v>#REF!</v>
      </c>
      <c r="J17" s="102" t="e">
        <f t="shared" si="1"/>
        <v>#REF!</v>
      </c>
      <c r="K17" s="453"/>
      <c r="L17" s="515"/>
      <c r="M17" s="517"/>
      <c r="N17" s="453"/>
      <c r="O17" s="453"/>
    </row>
    <row r="18" spans="1:15" s="101" customFormat="1" ht="12.75">
      <c r="A18" s="486" t="s">
        <v>360</v>
      </c>
      <c r="B18" s="579" t="s">
        <v>1261</v>
      </c>
      <c r="C18" s="471"/>
      <c r="D18" s="471"/>
      <c r="E18" s="471"/>
      <c r="F18" s="471">
        <f>'Plan 1'!M105</f>
        <v>20099.0071</v>
      </c>
      <c r="G18" s="471"/>
      <c r="H18" s="472">
        <f t="shared" si="0"/>
        <v>20099.0071</v>
      </c>
      <c r="I18" s="102" t="e">
        <f>'Plan 1'!#REF!</f>
        <v>#REF!</v>
      </c>
      <c r="J18" s="102" t="e">
        <f t="shared" si="1"/>
        <v>#REF!</v>
      </c>
      <c r="K18" s="453"/>
      <c r="L18" s="517"/>
      <c r="M18" s="453"/>
      <c r="N18" s="453"/>
      <c r="O18" s="453"/>
    </row>
    <row r="19" spans="1:15" s="101" customFormat="1" ht="12.75">
      <c r="A19" s="486" t="s">
        <v>398</v>
      </c>
      <c r="B19" s="579" t="s">
        <v>1271</v>
      </c>
      <c r="C19" s="471"/>
      <c r="D19" s="471"/>
      <c r="E19" s="471"/>
      <c r="F19" s="471">
        <f>'Plan 1'!M114</f>
        <v>2663.46</v>
      </c>
      <c r="G19" s="471"/>
      <c r="H19" s="472">
        <f t="shared" si="0"/>
        <v>2663.46</v>
      </c>
      <c r="I19" s="102" t="e">
        <f>'Plan 1'!#REF!</f>
        <v>#REF!</v>
      </c>
      <c r="J19" s="102" t="e">
        <f t="shared" si="1"/>
        <v>#REF!</v>
      </c>
      <c r="K19" s="453"/>
      <c r="L19" s="515"/>
      <c r="M19" s="453"/>
      <c r="N19" s="453"/>
      <c r="O19" s="453"/>
    </row>
    <row r="20" spans="1:15" s="101" customFormat="1" ht="12.75">
      <c r="A20" s="486" t="s">
        <v>436</v>
      </c>
      <c r="B20" s="579" t="s">
        <v>999</v>
      </c>
      <c r="C20" s="471"/>
      <c r="D20" s="471"/>
      <c r="E20" s="471"/>
      <c r="F20" s="471">
        <f>'Plan 1'!M153</f>
        <v>22711.0538</v>
      </c>
      <c r="G20" s="471"/>
      <c r="H20" s="472">
        <f t="shared" si="0"/>
        <v>22711.0538</v>
      </c>
      <c r="I20" s="102" t="e">
        <f>'Plan 1'!#REF!</f>
        <v>#REF!</v>
      </c>
      <c r="J20" s="102" t="e">
        <f t="shared" si="1"/>
        <v>#REF!</v>
      </c>
      <c r="K20" s="453"/>
      <c r="L20" s="517"/>
      <c r="M20" s="453"/>
      <c r="N20" s="453"/>
      <c r="O20" s="453"/>
    </row>
    <row r="21" spans="1:15" s="101" customFormat="1" ht="12.75">
      <c r="A21" s="486" t="s">
        <v>478</v>
      </c>
      <c r="B21" s="579" t="s">
        <v>1203</v>
      </c>
      <c r="C21" s="471"/>
      <c r="D21" s="471"/>
      <c r="E21" s="471">
        <f>'Plan 1'!M187/2</f>
        <v>12310.1744</v>
      </c>
      <c r="F21" s="471">
        <f>'Plan 1'!M187/2</f>
        <v>12310.1744</v>
      </c>
      <c r="G21" s="471"/>
      <c r="H21" s="472">
        <f t="shared" si="0"/>
        <v>24620.3488</v>
      </c>
      <c r="I21" s="102" t="e">
        <f>'Plan 1'!#REF!</f>
        <v>#REF!</v>
      </c>
      <c r="J21" s="102" t="e">
        <f t="shared" si="1"/>
        <v>#REF!</v>
      </c>
      <c r="K21" s="453"/>
      <c r="L21" s="515"/>
      <c r="M21" s="517"/>
      <c r="N21" s="453"/>
      <c r="O21" s="453"/>
    </row>
    <row r="22" spans="1:15" s="101" customFormat="1" ht="12.75">
      <c r="A22" s="486" t="s">
        <v>528</v>
      </c>
      <c r="B22" s="579" t="s">
        <v>1194</v>
      </c>
      <c r="C22" s="471"/>
      <c r="D22" s="471"/>
      <c r="E22" s="471"/>
      <c r="F22" s="471"/>
      <c r="G22" s="471">
        <f>'Plan 1'!M207</f>
        <v>5927.3</v>
      </c>
      <c r="H22" s="472">
        <f t="shared" si="0"/>
        <v>5927.3</v>
      </c>
      <c r="I22" s="102" t="e">
        <f>'Plan 1'!#REF!</f>
        <v>#REF!</v>
      </c>
      <c r="J22" s="102" t="e">
        <f t="shared" si="1"/>
        <v>#REF!</v>
      </c>
      <c r="K22" s="453"/>
      <c r="L22" s="517"/>
      <c r="M22" s="453"/>
      <c r="N22" s="453"/>
      <c r="O22" s="453"/>
    </row>
    <row r="23" spans="1:15" s="101" customFormat="1" ht="12.75">
      <c r="A23" s="486" t="s">
        <v>576</v>
      </c>
      <c r="B23" s="579" t="s">
        <v>964</v>
      </c>
      <c r="C23" s="471"/>
      <c r="D23" s="471"/>
      <c r="E23" s="471"/>
      <c r="F23" s="471"/>
      <c r="G23" s="471">
        <f>'Plan 1'!M219</f>
        <v>18057.811800000003</v>
      </c>
      <c r="H23" s="472">
        <f t="shared" si="0"/>
        <v>18057.811800000003</v>
      </c>
      <c r="I23" s="102" t="e">
        <f>'Plan 1'!#REF!</f>
        <v>#REF!</v>
      </c>
      <c r="J23" s="102" t="e">
        <f t="shared" si="1"/>
        <v>#REF!</v>
      </c>
      <c r="K23" s="453"/>
      <c r="L23" s="515"/>
      <c r="M23" s="453"/>
      <c r="N23" s="453"/>
      <c r="O23" s="453"/>
    </row>
    <row r="24" spans="1:15" s="101" customFormat="1" ht="13.5" thickBot="1">
      <c r="A24" s="486" t="s">
        <v>604</v>
      </c>
      <c r="B24" s="579" t="s">
        <v>1309</v>
      </c>
      <c r="C24" s="471"/>
      <c r="D24" s="471"/>
      <c r="E24" s="471"/>
      <c r="F24" s="473"/>
      <c r="G24" s="471">
        <f>'Plan 1'!M230</f>
        <v>16186.9584</v>
      </c>
      <c r="H24" s="472">
        <f t="shared" si="0"/>
        <v>16186.9584</v>
      </c>
      <c r="I24" s="102" t="e">
        <f>'Plan 1'!#REF!</f>
        <v>#REF!</v>
      </c>
      <c r="J24" s="102" t="e">
        <f t="shared" si="1"/>
        <v>#REF!</v>
      </c>
      <c r="K24" s="453"/>
      <c r="L24" s="515"/>
      <c r="M24" s="453"/>
      <c r="N24" s="453"/>
      <c r="O24" s="453"/>
    </row>
    <row r="25" spans="1:15" s="459" customFormat="1" ht="13.5" thickBot="1">
      <c r="A25" s="474" t="s">
        <v>1153</v>
      </c>
      <c r="B25" s="475"/>
      <c r="C25" s="476">
        <f aca="true" t="shared" si="2" ref="C25:I25">SUM(C7:C24)</f>
        <v>22708.7797</v>
      </c>
      <c r="D25" s="476">
        <f t="shared" si="2"/>
        <v>27089.064749999998</v>
      </c>
      <c r="E25" s="476">
        <f t="shared" si="2"/>
        <v>52069.62015</v>
      </c>
      <c r="F25" s="476">
        <f t="shared" si="2"/>
        <v>57783.69530000001</v>
      </c>
      <c r="G25" s="476">
        <f t="shared" si="2"/>
        <v>40172.0702</v>
      </c>
      <c r="H25" s="477">
        <f t="shared" si="2"/>
        <v>199823.2301</v>
      </c>
      <c r="I25" s="488" t="e">
        <f t="shared" si="2"/>
        <v>#REF!</v>
      </c>
      <c r="J25" s="458"/>
      <c r="K25" s="518"/>
      <c r="L25" s="518"/>
      <c r="M25" s="518"/>
      <c r="N25" s="518"/>
      <c r="O25" s="518"/>
    </row>
    <row r="26" spans="1:14" ht="13.5" thickBot="1">
      <c r="A26" s="478" t="s">
        <v>1154</v>
      </c>
      <c r="B26" s="479"/>
      <c r="C26" s="480">
        <f>C25</f>
        <v>22708.7797</v>
      </c>
      <c r="D26" s="480">
        <f>C26+D25</f>
        <v>49797.84445</v>
      </c>
      <c r="E26" s="480">
        <f>D26+E25</f>
        <v>101867.4646</v>
      </c>
      <c r="F26" s="480">
        <f>E26+F25</f>
        <v>159651.15990000003</v>
      </c>
      <c r="G26" s="480">
        <f>F26+G25</f>
        <v>199823.23010000004</v>
      </c>
      <c r="H26" s="481"/>
      <c r="I26" s="75">
        <f>SUM(C25:G25)</f>
        <v>199823.23010000004</v>
      </c>
      <c r="K26" s="131"/>
      <c r="L26" s="131"/>
      <c r="M26" s="131"/>
      <c r="N26" s="131"/>
    </row>
    <row r="27" spans="1:14" ht="13.5" thickBot="1">
      <c r="A27" s="478" t="s">
        <v>1155</v>
      </c>
      <c r="B27" s="479"/>
      <c r="C27" s="480">
        <f>C25*100/H25</f>
        <v>11.36443429957346</v>
      </c>
      <c r="D27" s="480">
        <f>D25*100/H25</f>
        <v>13.556514293379946</v>
      </c>
      <c r="E27" s="480">
        <f>E25*100/H25</f>
        <v>26.057841284990822</v>
      </c>
      <c r="F27" s="480">
        <f>F25*100/H25</f>
        <v>28.917406285086372</v>
      </c>
      <c r="G27" s="480">
        <f>G25*100/H25</f>
        <v>20.103803836969405</v>
      </c>
      <c r="H27" s="481">
        <f>SUM(C27:G27)</f>
        <v>100</v>
      </c>
      <c r="K27" s="131"/>
      <c r="L27" s="131"/>
      <c r="M27" s="131"/>
      <c r="N27" s="131"/>
    </row>
    <row r="28" spans="1:8" ht="13.5" thickBot="1">
      <c r="A28" s="482" t="s">
        <v>1156</v>
      </c>
      <c r="B28" s="483"/>
      <c r="C28" s="484">
        <f>C27</f>
        <v>11.36443429957346</v>
      </c>
      <c r="D28" s="484">
        <f>C28+D27</f>
        <v>24.92094859295341</v>
      </c>
      <c r="E28" s="484">
        <f>D28+E27</f>
        <v>50.97878987794423</v>
      </c>
      <c r="F28" s="484">
        <f>E28+F27</f>
        <v>79.8961961630306</v>
      </c>
      <c r="G28" s="484">
        <f>F28+G27</f>
        <v>100</v>
      </c>
      <c r="H28" s="485"/>
    </row>
    <row r="29" ht="13.5" thickTop="1"/>
  </sheetData>
  <sheetProtection/>
  <mergeCells count="3">
    <mergeCell ref="A1:H1"/>
    <mergeCell ref="A2:H2"/>
    <mergeCell ref="F3:G3"/>
  </mergeCells>
  <printOptions verticalCentered="1"/>
  <pageMargins left="0" right="0" top="0" bottom="0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Plan3!K46</f>
        <v>44837.61</v>
      </c>
      <c r="L5" s="66"/>
      <c r="M5" s="339">
        <f>Plan3!M46</f>
        <v>44111.710000000014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24" t="s">
        <v>102</v>
      </c>
      <c r="B9" s="143" t="s">
        <v>970</v>
      </c>
      <c r="C9" s="143"/>
      <c r="D9" s="143"/>
      <c r="E9" s="143"/>
      <c r="F9" s="145"/>
      <c r="G9" s="134"/>
      <c r="H9" s="111"/>
      <c r="I9" s="184"/>
      <c r="J9" s="110"/>
      <c r="K9" s="112"/>
      <c r="L9" s="111"/>
      <c r="M9" s="340"/>
    </row>
    <row r="10" spans="1:13" ht="11.25" customHeight="1">
      <c r="A10" s="109"/>
      <c r="B10" s="171" t="s">
        <v>1025</v>
      </c>
      <c r="C10" s="28"/>
      <c r="D10" s="28"/>
      <c r="E10" s="28"/>
      <c r="F10" s="157" t="s">
        <v>961</v>
      </c>
      <c r="G10" s="118">
        <v>42.6</v>
      </c>
      <c r="H10" s="113"/>
      <c r="I10" s="183">
        <v>34.46</v>
      </c>
      <c r="J10" s="105"/>
      <c r="K10" s="297">
        <f>ROUND(G10*I10,2)</f>
        <v>1468</v>
      </c>
      <c r="L10" s="113"/>
      <c r="M10" s="343"/>
    </row>
    <row r="11" spans="1:13" ht="11.25" customHeight="1">
      <c r="A11" s="109" t="s">
        <v>103</v>
      </c>
      <c r="B11" s="28" t="s">
        <v>1027</v>
      </c>
      <c r="C11" s="28"/>
      <c r="D11" s="28"/>
      <c r="E11" s="28"/>
      <c r="F11" s="157" t="s">
        <v>963</v>
      </c>
      <c r="G11" s="118">
        <v>25.4</v>
      </c>
      <c r="H11" s="113"/>
      <c r="I11" s="183">
        <v>13.13</v>
      </c>
      <c r="J11" s="105"/>
      <c r="K11" s="297">
        <f aca="true" t="shared" si="0" ref="K11:K47">ROUND(G11*I11,2)</f>
        <v>333.5</v>
      </c>
      <c r="L11" s="113"/>
      <c r="M11" s="344">
        <f>Plan3!K45+SUM(Plan4!K10:K11)</f>
        <v>2527.4</v>
      </c>
    </row>
    <row r="12" spans="1:13" ht="11.25" customHeight="1">
      <c r="A12" s="120" t="s">
        <v>104</v>
      </c>
      <c r="B12" s="129" t="s">
        <v>983</v>
      </c>
      <c r="C12" s="113"/>
      <c r="D12" s="113"/>
      <c r="E12" s="113"/>
      <c r="F12" s="105"/>
      <c r="G12" s="118"/>
      <c r="H12" s="113"/>
      <c r="I12" s="183"/>
      <c r="J12" s="105"/>
      <c r="K12" s="297"/>
      <c r="L12" s="113"/>
      <c r="M12" s="343"/>
    </row>
    <row r="13" spans="1:13" ht="11.25" customHeight="1">
      <c r="A13" s="109" t="s">
        <v>105</v>
      </c>
      <c r="B13" s="100" t="s">
        <v>984</v>
      </c>
      <c r="C13" s="113"/>
      <c r="D13" s="113"/>
      <c r="E13" s="113"/>
      <c r="F13" s="105"/>
      <c r="G13" s="118"/>
      <c r="H13" s="113"/>
      <c r="I13" s="183"/>
      <c r="J13" s="105"/>
      <c r="K13" s="297"/>
      <c r="L13" s="113"/>
      <c r="M13" s="343"/>
    </row>
    <row r="14" spans="1:13" ht="11.25" customHeight="1">
      <c r="A14" s="109"/>
      <c r="B14" s="100" t="s">
        <v>1116</v>
      </c>
      <c r="C14" s="113"/>
      <c r="D14" s="113"/>
      <c r="E14" s="113"/>
      <c r="F14" s="105" t="s">
        <v>961</v>
      </c>
      <c r="G14" s="118">
        <v>8.8</v>
      </c>
      <c r="H14" s="113"/>
      <c r="I14" s="183">
        <v>456.64</v>
      </c>
      <c r="J14" s="105"/>
      <c r="K14" s="297">
        <f t="shared" si="0"/>
        <v>4018.43</v>
      </c>
      <c r="L14" s="113"/>
      <c r="M14" s="343"/>
    </row>
    <row r="15" spans="1:13" ht="11.25" customHeight="1">
      <c r="A15" s="109" t="s">
        <v>106</v>
      </c>
      <c r="B15" s="126" t="s">
        <v>1098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1.25" customHeight="1">
      <c r="A16" s="109"/>
      <c r="B16" s="126" t="s">
        <v>991</v>
      </c>
      <c r="C16" s="113"/>
      <c r="D16" s="113"/>
      <c r="E16" s="113"/>
      <c r="F16" s="105" t="s">
        <v>962</v>
      </c>
      <c r="G16" s="118">
        <v>1</v>
      </c>
      <c r="H16" s="113"/>
      <c r="I16" s="183">
        <v>255.64</v>
      </c>
      <c r="J16" s="105"/>
      <c r="K16" s="297">
        <f t="shared" si="0"/>
        <v>255.64</v>
      </c>
      <c r="L16" s="113"/>
      <c r="M16" s="344">
        <f>SUM(K14:K16)</f>
        <v>4274.07</v>
      </c>
    </row>
    <row r="17" spans="1:13" ht="11.25" customHeight="1">
      <c r="A17" s="120" t="s">
        <v>107</v>
      </c>
      <c r="B17" s="129" t="s">
        <v>985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1.25" customHeight="1">
      <c r="A18" s="109" t="s">
        <v>108</v>
      </c>
      <c r="B18" s="126" t="s">
        <v>986</v>
      </c>
      <c r="C18" s="113"/>
      <c r="D18" s="113"/>
      <c r="E18" s="113"/>
      <c r="F18" s="105" t="s">
        <v>961</v>
      </c>
      <c r="G18" s="118">
        <v>6.16</v>
      </c>
      <c r="H18" s="113"/>
      <c r="I18" s="183">
        <v>59.8</v>
      </c>
      <c r="J18" s="105"/>
      <c r="K18" s="297">
        <f t="shared" si="0"/>
        <v>368.37</v>
      </c>
      <c r="L18" s="113"/>
      <c r="M18" s="344">
        <f>K18</f>
        <v>368.37</v>
      </c>
    </row>
    <row r="19" spans="1:13" ht="11.25" customHeight="1">
      <c r="A19" s="120" t="s">
        <v>109</v>
      </c>
      <c r="B19" s="129" t="s">
        <v>964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1.25" customHeight="1">
      <c r="A20" s="109" t="s">
        <v>110</v>
      </c>
      <c r="B20" s="126" t="s">
        <v>979</v>
      </c>
      <c r="C20" s="113"/>
      <c r="D20" s="113"/>
      <c r="E20" s="113"/>
      <c r="F20" s="105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/>
      <c r="B21" s="126" t="s">
        <v>980</v>
      </c>
      <c r="C21" s="113"/>
      <c r="D21" s="113"/>
      <c r="E21" s="113"/>
      <c r="F21" s="105" t="s">
        <v>961</v>
      </c>
      <c r="G21" s="118">
        <v>75.35</v>
      </c>
      <c r="H21" s="113"/>
      <c r="I21" s="183">
        <v>5.62</v>
      </c>
      <c r="J21" s="105"/>
      <c r="K21" s="297">
        <f t="shared" si="0"/>
        <v>423.47</v>
      </c>
      <c r="L21" s="113"/>
      <c r="M21" s="343"/>
    </row>
    <row r="22" spans="1:13" ht="11.25" customHeight="1">
      <c r="A22" s="109" t="s">
        <v>111</v>
      </c>
      <c r="B22" s="126" t="s">
        <v>981</v>
      </c>
      <c r="C22" s="113"/>
      <c r="D22" s="113"/>
      <c r="E22" s="113"/>
      <c r="F22" s="105" t="s">
        <v>961</v>
      </c>
      <c r="G22" s="118">
        <v>75.35</v>
      </c>
      <c r="H22" s="113"/>
      <c r="I22" s="183">
        <v>9.34</v>
      </c>
      <c r="J22" s="105"/>
      <c r="K22" s="297">
        <f t="shared" si="0"/>
        <v>703.77</v>
      </c>
      <c r="L22" s="113"/>
      <c r="M22" s="343"/>
    </row>
    <row r="23" spans="1:13" ht="11.25" customHeight="1">
      <c r="A23" s="109" t="s">
        <v>112</v>
      </c>
      <c r="B23" s="126" t="s">
        <v>1102</v>
      </c>
      <c r="C23" s="113"/>
      <c r="D23" s="113"/>
      <c r="E23" s="113"/>
      <c r="F23" s="105" t="s">
        <v>961</v>
      </c>
      <c r="G23" s="118">
        <v>3.36</v>
      </c>
      <c r="H23" s="113"/>
      <c r="I23" s="183">
        <v>8.65</v>
      </c>
      <c r="J23" s="105"/>
      <c r="K23" s="297">
        <f t="shared" si="0"/>
        <v>29.06</v>
      </c>
      <c r="L23" s="113"/>
      <c r="M23" s="344">
        <f>SUM(K21:K23)</f>
        <v>1156.3</v>
      </c>
    </row>
    <row r="24" spans="1:13" ht="11.25" customHeight="1">
      <c r="A24" s="120" t="s">
        <v>113</v>
      </c>
      <c r="B24" s="129" t="s">
        <v>1001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1.25" customHeight="1">
      <c r="A25" s="109" t="s">
        <v>114</v>
      </c>
      <c r="B25" s="126" t="s">
        <v>1040</v>
      </c>
      <c r="C25" s="113"/>
      <c r="D25" s="113"/>
      <c r="E25" s="113"/>
      <c r="F25" s="105" t="s">
        <v>961</v>
      </c>
      <c r="G25" s="118">
        <v>6</v>
      </c>
      <c r="H25" s="113"/>
      <c r="I25" s="183">
        <v>78.25</v>
      </c>
      <c r="J25" s="105"/>
      <c r="K25" s="297">
        <f t="shared" si="0"/>
        <v>469.5</v>
      </c>
      <c r="L25" s="113"/>
      <c r="M25" s="343"/>
    </row>
    <row r="26" spans="1:13" ht="11.25" customHeight="1">
      <c r="A26" s="158" t="s">
        <v>115</v>
      </c>
      <c r="B26" s="300" t="s">
        <v>3</v>
      </c>
      <c r="C26" s="14"/>
      <c r="D26" s="14"/>
      <c r="E26" s="14"/>
      <c r="F26" s="13" t="s">
        <v>961</v>
      </c>
      <c r="G26" s="135">
        <v>1.35</v>
      </c>
      <c r="H26" s="14"/>
      <c r="I26" s="185">
        <v>149.92</v>
      </c>
      <c r="J26" s="13"/>
      <c r="K26" s="297">
        <f t="shared" si="0"/>
        <v>202.39</v>
      </c>
      <c r="L26" s="14"/>
      <c r="M26" s="342">
        <f>SUM(K25:K26)</f>
        <v>671.89</v>
      </c>
    </row>
    <row r="27" spans="1:13" ht="11.25" customHeight="1">
      <c r="A27" s="132" t="s">
        <v>116</v>
      </c>
      <c r="B27" s="133" t="s">
        <v>1039</v>
      </c>
      <c r="C27" s="14"/>
      <c r="D27" s="14"/>
      <c r="E27" s="122"/>
      <c r="F27" s="13"/>
      <c r="G27" s="135"/>
      <c r="H27" s="14"/>
      <c r="I27" s="185"/>
      <c r="J27" s="13"/>
      <c r="K27" s="297"/>
      <c r="L27" s="14"/>
      <c r="M27" s="341"/>
    </row>
    <row r="28" spans="1:13" ht="11.25" customHeight="1">
      <c r="A28" s="120" t="s">
        <v>117</v>
      </c>
      <c r="B28" s="77" t="s">
        <v>967</v>
      </c>
      <c r="C28" s="28"/>
      <c r="D28" s="28"/>
      <c r="E28" s="29"/>
      <c r="F28" s="30"/>
      <c r="G28" s="118"/>
      <c r="H28" s="113"/>
      <c r="I28" s="183"/>
      <c r="J28" s="105"/>
      <c r="K28" s="297"/>
      <c r="L28" s="113"/>
      <c r="M28" s="343"/>
    </row>
    <row r="29" spans="1:13" ht="11.25" customHeight="1">
      <c r="A29" s="109" t="s">
        <v>118</v>
      </c>
      <c r="B29" s="38" t="s">
        <v>1024</v>
      </c>
      <c r="C29" s="39"/>
      <c r="D29" s="39"/>
      <c r="E29" s="98"/>
      <c r="F29" s="30" t="s">
        <v>961</v>
      </c>
      <c r="G29" s="118">
        <v>17.74</v>
      </c>
      <c r="H29" s="113"/>
      <c r="I29" s="183">
        <v>6.21</v>
      </c>
      <c r="J29" s="105"/>
      <c r="K29" s="297">
        <f t="shared" si="0"/>
        <v>110.17</v>
      </c>
      <c r="L29" s="113"/>
      <c r="M29" s="343"/>
    </row>
    <row r="30" spans="1:13" ht="11.25" customHeight="1">
      <c r="A30" s="109" t="s">
        <v>119</v>
      </c>
      <c r="B30" s="27" t="s">
        <v>971</v>
      </c>
      <c r="C30" s="28"/>
      <c r="D30" s="28"/>
      <c r="E30" s="29"/>
      <c r="F30" s="40" t="s">
        <v>961</v>
      </c>
      <c r="G30" s="118">
        <v>24.15</v>
      </c>
      <c r="H30" s="113"/>
      <c r="I30" s="183">
        <v>2.39</v>
      </c>
      <c r="J30" s="105"/>
      <c r="K30" s="297">
        <f t="shared" si="0"/>
        <v>57.72</v>
      </c>
      <c r="L30" s="113"/>
      <c r="M30" s="343"/>
    </row>
    <row r="31" spans="1:13" ht="11.25" customHeight="1">
      <c r="A31" s="109" t="s">
        <v>120</v>
      </c>
      <c r="B31" s="27" t="s">
        <v>987</v>
      </c>
      <c r="C31" s="28"/>
      <c r="D31" s="28"/>
      <c r="E31" s="29"/>
      <c r="F31" s="40" t="s">
        <v>961</v>
      </c>
      <c r="G31" s="36">
        <v>6.08</v>
      </c>
      <c r="H31" s="47"/>
      <c r="I31" s="45">
        <v>7.47</v>
      </c>
      <c r="J31" s="47"/>
      <c r="K31" s="297">
        <f t="shared" si="0"/>
        <v>45.42</v>
      </c>
      <c r="L31" s="46"/>
      <c r="M31" s="52">
        <f>SUM(K29:K31)</f>
        <v>213.31</v>
      </c>
    </row>
    <row r="32" spans="1:13" ht="11.25" customHeight="1">
      <c r="A32" s="76" t="s">
        <v>121</v>
      </c>
      <c r="B32" s="79" t="s">
        <v>999</v>
      </c>
      <c r="C32" s="28"/>
      <c r="D32" s="28"/>
      <c r="E32" s="29"/>
      <c r="F32" s="30"/>
      <c r="G32" s="36"/>
      <c r="H32" s="47"/>
      <c r="I32" s="45"/>
      <c r="J32" s="47"/>
      <c r="K32" s="297"/>
      <c r="L32" s="46"/>
      <c r="M32" s="52"/>
    </row>
    <row r="33" spans="1:13" ht="11.25" customHeight="1">
      <c r="A33" s="35" t="s">
        <v>122</v>
      </c>
      <c r="B33" s="38" t="s">
        <v>1041</v>
      </c>
      <c r="C33" s="39"/>
      <c r="D33" s="39"/>
      <c r="E33" s="98"/>
      <c r="F33" s="40"/>
      <c r="G33" s="36"/>
      <c r="H33" s="47"/>
      <c r="I33" s="45"/>
      <c r="J33" s="47"/>
      <c r="K33" s="297"/>
      <c r="L33" s="46"/>
      <c r="M33" s="52"/>
    </row>
    <row r="34" spans="1:16" s="101" customFormat="1" ht="11.25" customHeight="1">
      <c r="A34" s="35"/>
      <c r="B34" s="38" t="s">
        <v>1028</v>
      </c>
      <c r="C34" s="39"/>
      <c r="D34" s="39"/>
      <c r="E34" s="98"/>
      <c r="F34" s="40" t="s">
        <v>962</v>
      </c>
      <c r="G34" s="36">
        <v>4</v>
      </c>
      <c r="H34" s="47"/>
      <c r="I34" s="45">
        <v>55.22</v>
      </c>
      <c r="J34" s="88"/>
      <c r="K34" s="297">
        <f t="shared" si="0"/>
        <v>220.88</v>
      </c>
      <c r="L34" s="89"/>
      <c r="M34" s="90"/>
      <c r="O34" s="102"/>
      <c r="P34" s="102"/>
    </row>
    <row r="35" spans="1:16" s="101" customFormat="1" ht="11.25" customHeight="1">
      <c r="A35" s="35" t="s">
        <v>123</v>
      </c>
      <c r="B35" s="38" t="s">
        <v>1031</v>
      </c>
      <c r="C35" s="39"/>
      <c r="D35" s="39"/>
      <c r="E35" s="98"/>
      <c r="F35" s="40" t="s">
        <v>962</v>
      </c>
      <c r="G35" s="36">
        <v>1</v>
      </c>
      <c r="H35" s="47"/>
      <c r="I35" s="45">
        <v>45.36</v>
      </c>
      <c r="J35" s="88"/>
      <c r="K35" s="297">
        <f t="shared" si="0"/>
        <v>45.36</v>
      </c>
      <c r="L35" s="89"/>
      <c r="M35" s="90"/>
      <c r="O35" s="102"/>
      <c r="P35" s="102"/>
    </row>
    <row r="36" spans="1:16" s="101" customFormat="1" ht="11.25" customHeight="1">
      <c r="A36" s="37" t="s">
        <v>124</v>
      </c>
      <c r="B36" s="38" t="s">
        <v>1032</v>
      </c>
      <c r="C36" s="39"/>
      <c r="D36" s="39"/>
      <c r="E36" s="98"/>
      <c r="F36" s="40" t="s">
        <v>962</v>
      </c>
      <c r="G36" s="41">
        <v>2</v>
      </c>
      <c r="H36" s="48"/>
      <c r="I36" s="103">
        <v>49.85</v>
      </c>
      <c r="J36" s="94"/>
      <c r="K36" s="297">
        <f t="shared" si="0"/>
        <v>99.7</v>
      </c>
      <c r="L36" s="95"/>
      <c r="M36" s="96"/>
      <c r="O36" s="102"/>
      <c r="P36" s="102"/>
    </row>
    <row r="37" spans="1:16" s="101" customFormat="1" ht="11.25" customHeight="1">
      <c r="A37" s="37" t="s">
        <v>125</v>
      </c>
      <c r="B37" s="38" t="s">
        <v>1036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102"/>
      <c r="P37" s="102"/>
    </row>
    <row r="38" spans="1:16" s="101" customFormat="1" ht="11.25" customHeight="1">
      <c r="A38" s="37"/>
      <c r="B38" s="38" t="s">
        <v>1037</v>
      </c>
      <c r="C38" s="39"/>
      <c r="D38" s="39"/>
      <c r="E38" s="98"/>
      <c r="F38" s="40" t="s">
        <v>962</v>
      </c>
      <c r="G38" s="41">
        <v>1</v>
      </c>
      <c r="H38" s="48"/>
      <c r="I38" s="103">
        <v>130.58</v>
      </c>
      <c r="J38" s="94"/>
      <c r="K38" s="297">
        <f t="shared" si="0"/>
        <v>130.58</v>
      </c>
      <c r="L38" s="95"/>
      <c r="M38" s="53">
        <f>SUM(K34:K38)</f>
        <v>496.52</v>
      </c>
      <c r="O38" s="102"/>
      <c r="P38" s="102"/>
    </row>
    <row r="39" spans="1:16" s="101" customFormat="1" ht="11.25" customHeight="1">
      <c r="A39" s="78" t="s">
        <v>126</v>
      </c>
      <c r="B39" s="79" t="s">
        <v>1076</v>
      </c>
      <c r="C39" s="39"/>
      <c r="D39" s="39"/>
      <c r="E39" s="98"/>
      <c r="F39" s="40"/>
      <c r="G39" s="41"/>
      <c r="H39" s="48"/>
      <c r="I39" s="103"/>
      <c r="J39" s="94"/>
      <c r="K39" s="297"/>
      <c r="L39" s="95"/>
      <c r="M39" s="53"/>
      <c r="O39" s="102"/>
      <c r="P39" s="102"/>
    </row>
    <row r="40" spans="1:16" s="101" customFormat="1" ht="11.25" customHeight="1">
      <c r="A40" s="37" t="s">
        <v>127</v>
      </c>
      <c r="B40" s="38" t="s">
        <v>1100</v>
      </c>
      <c r="C40" s="39"/>
      <c r="D40" s="39"/>
      <c r="E40" s="98"/>
      <c r="F40" s="40" t="s">
        <v>962</v>
      </c>
      <c r="G40" s="41">
        <v>1</v>
      </c>
      <c r="H40" s="48"/>
      <c r="I40" s="103">
        <v>43.55</v>
      </c>
      <c r="J40" s="94"/>
      <c r="K40" s="297">
        <f t="shared" si="0"/>
        <v>43.55</v>
      </c>
      <c r="L40" s="95"/>
      <c r="M40" s="53">
        <f>K40</f>
        <v>43.55</v>
      </c>
      <c r="O40" s="102"/>
      <c r="P40" s="102"/>
    </row>
    <row r="41" spans="1:16" s="101" customFormat="1" ht="11.25" customHeight="1">
      <c r="A41" s="78" t="s">
        <v>128</v>
      </c>
      <c r="B41" s="79" t="s">
        <v>972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1.25" customHeight="1">
      <c r="A42" s="37" t="s">
        <v>129</v>
      </c>
      <c r="B42" s="38" t="s">
        <v>973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85" customFormat="1" ht="11.25" customHeight="1">
      <c r="A43" s="37"/>
      <c r="B43" s="38" t="s">
        <v>974</v>
      </c>
      <c r="C43" s="39"/>
      <c r="D43" s="39"/>
      <c r="E43" s="98"/>
      <c r="F43" s="40" t="s">
        <v>961</v>
      </c>
      <c r="G43" s="41">
        <v>24.15</v>
      </c>
      <c r="H43" s="48"/>
      <c r="I43" s="103">
        <v>2.39</v>
      </c>
      <c r="J43" s="94"/>
      <c r="K43" s="297">
        <f t="shared" si="0"/>
        <v>57.72</v>
      </c>
      <c r="L43" s="91"/>
      <c r="M43" s="92"/>
      <c r="O43" s="86"/>
      <c r="P43" s="86"/>
    </row>
    <row r="44" spans="1:16" s="85" customFormat="1" ht="11.25" customHeight="1">
      <c r="A44" s="37" t="s">
        <v>130</v>
      </c>
      <c r="B44" s="84" t="s">
        <v>976</v>
      </c>
      <c r="C44" s="39"/>
      <c r="D44" s="39"/>
      <c r="E44" s="98"/>
      <c r="F44" s="40" t="s">
        <v>961</v>
      </c>
      <c r="G44" s="41">
        <v>24.15</v>
      </c>
      <c r="H44" s="48"/>
      <c r="I44" s="103">
        <v>16.43</v>
      </c>
      <c r="J44" s="94"/>
      <c r="K44" s="297">
        <f t="shared" si="0"/>
        <v>396.78</v>
      </c>
      <c r="L44" s="91"/>
      <c r="M44" s="92"/>
      <c r="O44" s="86"/>
      <c r="P44" s="86"/>
    </row>
    <row r="45" spans="1:16" s="85" customFormat="1" ht="11.25" customHeight="1">
      <c r="A45" s="37" t="s">
        <v>131</v>
      </c>
      <c r="B45" s="27" t="s">
        <v>977</v>
      </c>
      <c r="C45" s="39"/>
      <c r="D45" s="67"/>
      <c r="E45" s="68"/>
      <c r="F45" s="40"/>
      <c r="G45" s="99"/>
      <c r="H45" s="48"/>
      <c r="I45" s="103"/>
      <c r="J45" s="94"/>
      <c r="K45" s="297"/>
      <c r="L45" s="91"/>
      <c r="M45" s="92"/>
      <c r="O45" s="86"/>
      <c r="P45" s="86"/>
    </row>
    <row r="46" spans="1:16" s="85" customFormat="1" ht="11.25" customHeight="1">
      <c r="A46" s="37"/>
      <c r="B46" s="38" t="s">
        <v>978</v>
      </c>
      <c r="C46" s="39"/>
      <c r="D46" s="67"/>
      <c r="E46" s="68"/>
      <c r="F46" s="40" t="s">
        <v>961</v>
      </c>
      <c r="G46" s="41">
        <v>24.15</v>
      </c>
      <c r="H46" s="48"/>
      <c r="I46" s="103">
        <v>28.36</v>
      </c>
      <c r="J46" s="94"/>
      <c r="K46" s="297">
        <f t="shared" si="0"/>
        <v>684.89</v>
      </c>
      <c r="L46" s="91"/>
      <c r="M46" s="92"/>
      <c r="O46" s="86"/>
      <c r="P46" s="86"/>
    </row>
    <row r="47" spans="1:16" s="85" customFormat="1" ht="11.25" customHeight="1" thickBot="1">
      <c r="A47" s="37" t="s">
        <v>132</v>
      </c>
      <c r="B47" s="84" t="s">
        <v>1104</v>
      </c>
      <c r="C47" s="39"/>
      <c r="D47" s="67"/>
      <c r="E47" s="68"/>
      <c r="F47" s="40" t="s">
        <v>963</v>
      </c>
      <c r="G47" s="41">
        <v>4.8</v>
      </c>
      <c r="H47" s="48"/>
      <c r="I47" s="103">
        <v>22.88</v>
      </c>
      <c r="J47" s="94"/>
      <c r="K47" s="297">
        <f t="shared" si="0"/>
        <v>109.82</v>
      </c>
      <c r="L47" s="91"/>
      <c r="M47" s="92"/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55112.329999999994</v>
      </c>
      <c r="L48" s="97"/>
      <c r="M48" s="345">
        <f>SUM(M5:M47)</f>
        <v>53863.12000000002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3">
      <selection activeCell="I50" sqref="I5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Plan4!K48</f>
        <v>55112.329999999994</v>
      </c>
      <c r="L5" s="66"/>
      <c r="M5" s="339">
        <f>Plan4!M48</f>
        <v>53863.12000000002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24" t="s">
        <v>133</v>
      </c>
      <c r="B9" s="150" t="s">
        <v>996</v>
      </c>
      <c r="C9" s="143"/>
      <c r="D9" s="143"/>
      <c r="E9" s="143"/>
      <c r="F9" s="145" t="s">
        <v>963</v>
      </c>
      <c r="G9" s="134">
        <v>16.1</v>
      </c>
      <c r="H9" s="111"/>
      <c r="I9" s="184">
        <v>18.2</v>
      </c>
      <c r="J9" s="110"/>
      <c r="K9" s="304">
        <f aca="true" t="shared" si="0" ref="K9:K49">ROUND(G9*I9,2)</f>
        <v>293.02</v>
      </c>
      <c r="L9" s="111"/>
      <c r="M9" s="349">
        <f>SUM(Plan4!K43:K47)+SUM(K9)</f>
        <v>1542.2299999999998</v>
      </c>
    </row>
    <row r="10" spans="1:13" ht="10.5" customHeight="1">
      <c r="A10" s="120" t="s">
        <v>134</v>
      </c>
      <c r="B10" s="129" t="s">
        <v>975</v>
      </c>
      <c r="C10" s="113"/>
      <c r="D10" s="113"/>
      <c r="E10" s="113"/>
      <c r="F10" s="105"/>
      <c r="G10" s="118"/>
      <c r="H10" s="113"/>
      <c r="I10" s="183"/>
      <c r="J10" s="105"/>
      <c r="K10" s="297"/>
      <c r="L10" s="113"/>
      <c r="M10" s="343"/>
    </row>
    <row r="11" spans="1:13" ht="10.5" customHeight="1">
      <c r="A11" s="109" t="s">
        <v>135</v>
      </c>
      <c r="B11" s="28" t="s">
        <v>1026</v>
      </c>
      <c r="C11" s="28"/>
      <c r="D11" s="28"/>
      <c r="E11" s="28"/>
      <c r="F11" s="157" t="s">
        <v>961</v>
      </c>
      <c r="G11" s="118">
        <v>17.74</v>
      </c>
      <c r="H11" s="113"/>
      <c r="I11" s="183">
        <v>17.04</v>
      </c>
      <c r="J11" s="105"/>
      <c r="K11" s="297">
        <f t="shared" si="0"/>
        <v>302.29</v>
      </c>
      <c r="L11" s="113"/>
      <c r="M11" s="343"/>
    </row>
    <row r="12" spans="1:13" ht="10.5" customHeight="1">
      <c r="A12" s="109" t="s">
        <v>136</v>
      </c>
      <c r="B12" s="28" t="s">
        <v>970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0.5" customHeight="1">
      <c r="A13" s="109"/>
      <c r="B13" s="171" t="s">
        <v>1025</v>
      </c>
      <c r="C13" s="28"/>
      <c r="D13" s="28"/>
      <c r="E13" s="28"/>
      <c r="F13" s="157" t="s">
        <v>961</v>
      </c>
      <c r="G13" s="118">
        <v>17.74</v>
      </c>
      <c r="H13" s="113"/>
      <c r="I13" s="183">
        <v>34.46</v>
      </c>
      <c r="J13" s="105"/>
      <c r="K13" s="297">
        <f t="shared" si="0"/>
        <v>611.32</v>
      </c>
      <c r="L13" s="113"/>
      <c r="M13" s="343"/>
    </row>
    <row r="14" spans="1:13" ht="10.5" customHeight="1">
      <c r="A14" s="109" t="s">
        <v>137</v>
      </c>
      <c r="B14" s="28" t="s">
        <v>1027</v>
      </c>
      <c r="C14" s="28"/>
      <c r="D14" s="28"/>
      <c r="E14" s="28"/>
      <c r="F14" s="157" t="s">
        <v>963</v>
      </c>
      <c r="G14" s="118">
        <v>16.1</v>
      </c>
      <c r="H14" s="113"/>
      <c r="I14" s="183">
        <v>13.13</v>
      </c>
      <c r="J14" s="105"/>
      <c r="K14" s="297">
        <f t="shared" si="0"/>
        <v>211.39</v>
      </c>
      <c r="L14" s="113"/>
      <c r="M14" s="344">
        <f>SUM(K11:K14)</f>
        <v>1125</v>
      </c>
    </row>
    <row r="15" spans="1:13" ht="10.5" customHeight="1">
      <c r="A15" s="120" t="s">
        <v>138</v>
      </c>
      <c r="B15" s="129" t="s">
        <v>983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 t="s">
        <v>139</v>
      </c>
      <c r="B16" s="100" t="s">
        <v>984</v>
      </c>
      <c r="C16" s="113"/>
      <c r="D16" s="113"/>
      <c r="E16" s="113"/>
      <c r="F16" s="105"/>
      <c r="G16" s="118"/>
      <c r="H16" s="113"/>
      <c r="I16" s="183"/>
      <c r="J16" s="105"/>
      <c r="K16" s="297"/>
      <c r="L16" s="113"/>
      <c r="M16" s="343"/>
    </row>
    <row r="17" spans="1:13" ht="10.5" customHeight="1">
      <c r="A17" s="109"/>
      <c r="B17" s="100" t="s">
        <v>1116</v>
      </c>
      <c r="C17" s="113"/>
      <c r="D17" s="113"/>
      <c r="E17" s="113"/>
      <c r="F17" s="105" t="s">
        <v>961</v>
      </c>
      <c r="G17" s="118">
        <v>4.4</v>
      </c>
      <c r="H17" s="113"/>
      <c r="I17" s="183">
        <v>456.64</v>
      </c>
      <c r="J17" s="105"/>
      <c r="K17" s="297">
        <f t="shared" si="0"/>
        <v>2009.22</v>
      </c>
      <c r="L17" s="113"/>
      <c r="M17" s="343"/>
    </row>
    <row r="18" spans="1:13" ht="10.5" customHeight="1">
      <c r="A18" s="109" t="s">
        <v>140</v>
      </c>
      <c r="B18" s="126" t="s">
        <v>1103</v>
      </c>
      <c r="C18" s="113"/>
      <c r="D18" s="113"/>
      <c r="E18" s="113"/>
      <c r="F18" s="105" t="s">
        <v>961</v>
      </c>
      <c r="G18" s="118">
        <v>0.8</v>
      </c>
      <c r="H18" s="113"/>
      <c r="I18" s="183">
        <v>248.31</v>
      </c>
      <c r="J18" s="105"/>
      <c r="K18" s="297">
        <f t="shared" si="0"/>
        <v>198.65</v>
      </c>
      <c r="L18" s="113"/>
      <c r="M18" s="343"/>
    </row>
    <row r="19" spans="1:13" ht="10.5" customHeight="1">
      <c r="A19" s="109" t="s">
        <v>141</v>
      </c>
      <c r="B19" s="126" t="s">
        <v>1099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/>
      <c r="B20" s="126" t="s">
        <v>1003</v>
      </c>
      <c r="C20" s="113"/>
      <c r="D20" s="113"/>
      <c r="E20" s="113"/>
      <c r="F20" s="105" t="s">
        <v>962</v>
      </c>
      <c r="G20" s="118">
        <v>1</v>
      </c>
      <c r="H20" s="113"/>
      <c r="I20" s="183">
        <v>230.55</v>
      </c>
      <c r="J20" s="105"/>
      <c r="K20" s="297">
        <f t="shared" si="0"/>
        <v>230.55</v>
      </c>
      <c r="L20" s="113"/>
      <c r="M20" s="344">
        <f>SUM(K17:K20)</f>
        <v>2438.42</v>
      </c>
    </row>
    <row r="21" spans="1:13" ht="10.5" customHeight="1">
      <c r="A21" s="120" t="s">
        <v>142</v>
      </c>
      <c r="B21" s="129" t="s">
        <v>985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143</v>
      </c>
      <c r="B22" s="126" t="s">
        <v>986</v>
      </c>
      <c r="C22" s="113"/>
      <c r="D22" s="113"/>
      <c r="E22" s="113"/>
      <c r="F22" s="105" t="s">
        <v>961</v>
      </c>
      <c r="G22" s="118">
        <v>3.64</v>
      </c>
      <c r="H22" s="113"/>
      <c r="I22" s="183">
        <v>59.8</v>
      </c>
      <c r="J22" s="105"/>
      <c r="K22" s="297">
        <f t="shared" si="0"/>
        <v>217.67</v>
      </c>
      <c r="L22" s="113"/>
      <c r="M22" s="344">
        <f>K22</f>
        <v>217.67</v>
      </c>
    </row>
    <row r="23" spans="1:13" ht="10.5" customHeight="1">
      <c r="A23" s="120" t="s">
        <v>144</v>
      </c>
      <c r="B23" s="129" t="s">
        <v>964</v>
      </c>
      <c r="C23" s="113"/>
      <c r="D23" s="113"/>
      <c r="E23" s="113"/>
      <c r="F23" s="105"/>
      <c r="G23" s="118"/>
      <c r="H23" s="113"/>
      <c r="I23" s="183"/>
      <c r="J23" s="105"/>
      <c r="K23" s="297"/>
      <c r="L23" s="113"/>
      <c r="M23" s="343"/>
    </row>
    <row r="24" spans="1:13" ht="10.5" customHeight="1">
      <c r="A24" s="109" t="s">
        <v>145</v>
      </c>
      <c r="B24" s="126" t="s">
        <v>979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0.5" customHeight="1">
      <c r="A25" s="109"/>
      <c r="B25" s="126" t="s">
        <v>980</v>
      </c>
      <c r="C25" s="113"/>
      <c r="D25" s="113"/>
      <c r="E25" s="113"/>
      <c r="F25" s="105" t="s">
        <v>961</v>
      </c>
      <c r="G25" s="118">
        <v>39.9</v>
      </c>
      <c r="H25" s="113"/>
      <c r="I25" s="183">
        <v>5.62</v>
      </c>
      <c r="J25" s="105"/>
      <c r="K25" s="297">
        <f t="shared" si="0"/>
        <v>224.24</v>
      </c>
      <c r="L25" s="113"/>
      <c r="M25" s="343"/>
    </row>
    <row r="26" spans="1:13" ht="10.5" customHeight="1">
      <c r="A26" s="109" t="s">
        <v>146</v>
      </c>
      <c r="B26" s="126" t="s">
        <v>981</v>
      </c>
      <c r="C26" s="113"/>
      <c r="D26" s="113"/>
      <c r="E26" s="113"/>
      <c r="F26" s="105" t="s">
        <v>961</v>
      </c>
      <c r="G26" s="118">
        <v>39.9</v>
      </c>
      <c r="H26" s="113"/>
      <c r="I26" s="183">
        <v>9.34</v>
      </c>
      <c r="J26" s="105"/>
      <c r="K26" s="297">
        <f t="shared" si="0"/>
        <v>372.67</v>
      </c>
      <c r="L26" s="113"/>
      <c r="M26" s="343"/>
    </row>
    <row r="27" spans="1:13" ht="10.5" customHeight="1">
      <c r="A27" s="109" t="s">
        <v>147</v>
      </c>
      <c r="B27" s="126" t="s">
        <v>1102</v>
      </c>
      <c r="C27" s="113"/>
      <c r="D27" s="113"/>
      <c r="E27" s="113"/>
      <c r="F27" s="105" t="s">
        <v>961</v>
      </c>
      <c r="G27" s="118">
        <v>3.36</v>
      </c>
      <c r="H27" s="113"/>
      <c r="I27" s="183">
        <v>8.65</v>
      </c>
      <c r="J27" s="105"/>
      <c r="K27" s="297">
        <f t="shared" si="0"/>
        <v>29.06</v>
      </c>
      <c r="L27" s="113"/>
      <c r="M27" s="344">
        <f>SUM(K25:K27)</f>
        <v>625.97</v>
      </c>
    </row>
    <row r="28" spans="1:13" ht="10.5" customHeight="1">
      <c r="A28" s="107" t="s">
        <v>148</v>
      </c>
      <c r="B28" s="119" t="s">
        <v>1042</v>
      </c>
      <c r="C28" s="113"/>
      <c r="D28" s="113"/>
      <c r="E28" s="113"/>
      <c r="F28" s="105"/>
      <c r="G28" s="118"/>
      <c r="H28" s="113"/>
      <c r="I28" s="183"/>
      <c r="J28" s="105"/>
      <c r="K28" s="297"/>
      <c r="L28" s="113"/>
      <c r="M28" s="343"/>
    </row>
    <row r="29" spans="1:13" ht="10.5" customHeight="1">
      <c r="A29" s="155" t="s">
        <v>149</v>
      </c>
      <c r="B29" s="151" t="s">
        <v>967</v>
      </c>
      <c r="C29" s="152"/>
      <c r="D29" s="152"/>
      <c r="E29" s="153"/>
      <c r="F29" s="154"/>
      <c r="G29" s="135"/>
      <c r="H29" s="14"/>
      <c r="I29" s="185"/>
      <c r="J29" s="13"/>
      <c r="K29" s="297"/>
      <c r="L29" s="14"/>
      <c r="M29" s="341"/>
    </row>
    <row r="30" spans="1:13" ht="10.5" customHeight="1">
      <c r="A30" s="109" t="s">
        <v>150</v>
      </c>
      <c r="B30" s="27" t="s">
        <v>1043</v>
      </c>
      <c r="C30" s="28"/>
      <c r="D30" s="28"/>
      <c r="E30" s="29"/>
      <c r="F30" s="30" t="s">
        <v>961</v>
      </c>
      <c r="G30" s="118">
        <v>8.77</v>
      </c>
      <c r="H30" s="113"/>
      <c r="I30" s="183">
        <v>6.21</v>
      </c>
      <c r="J30" s="105"/>
      <c r="K30" s="297">
        <f t="shared" si="0"/>
        <v>54.46</v>
      </c>
      <c r="L30" s="113"/>
      <c r="M30" s="343"/>
    </row>
    <row r="31" spans="1:13" ht="10.5" customHeight="1">
      <c r="A31" s="109" t="s">
        <v>151</v>
      </c>
      <c r="B31" s="38" t="s">
        <v>971</v>
      </c>
      <c r="C31" s="39"/>
      <c r="D31" s="39"/>
      <c r="E31" s="98"/>
      <c r="F31" s="30" t="s">
        <v>961</v>
      </c>
      <c r="G31" s="118">
        <v>17.25</v>
      </c>
      <c r="H31" s="113"/>
      <c r="I31" s="183">
        <v>2.39</v>
      </c>
      <c r="J31" s="105"/>
      <c r="K31" s="297">
        <f t="shared" si="0"/>
        <v>41.23</v>
      </c>
      <c r="L31" s="113"/>
      <c r="M31" s="343"/>
    </row>
    <row r="32" spans="1:13" ht="10.5" customHeight="1">
      <c r="A32" s="109" t="s">
        <v>152</v>
      </c>
      <c r="B32" s="27" t="s">
        <v>987</v>
      </c>
      <c r="C32" s="28"/>
      <c r="D32" s="28"/>
      <c r="E32" s="29"/>
      <c r="F32" s="40" t="s">
        <v>961</v>
      </c>
      <c r="G32" s="118">
        <v>3.88</v>
      </c>
      <c r="H32" s="113"/>
      <c r="I32" s="183">
        <v>7.47</v>
      </c>
      <c r="J32" s="105"/>
      <c r="K32" s="297">
        <f t="shared" si="0"/>
        <v>28.98</v>
      </c>
      <c r="L32" s="113"/>
      <c r="M32" s="344">
        <f>SUM(K30:K32)</f>
        <v>124.67</v>
      </c>
    </row>
    <row r="33" spans="1:13" ht="10.5" customHeight="1">
      <c r="A33" s="120" t="s">
        <v>153</v>
      </c>
      <c r="B33" s="77" t="s">
        <v>999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0.5" customHeight="1">
      <c r="A34" s="35" t="s">
        <v>154</v>
      </c>
      <c r="B34" s="38" t="s">
        <v>1029</v>
      </c>
      <c r="C34" s="28"/>
      <c r="D34" s="28"/>
      <c r="E34" s="29"/>
      <c r="F34" s="30"/>
      <c r="G34" s="36"/>
      <c r="H34" s="47"/>
      <c r="I34" s="45"/>
      <c r="J34" s="47"/>
      <c r="K34" s="297"/>
      <c r="L34" s="46"/>
      <c r="M34" s="52"/>
    </row>
    <row r="35" spans="1:13" ht="10.5" customHeight="1">
      <c r="A35" s="35"/>
      <c r="B35" s="38" t="s">
        <v>1028</v>
      </c>
      <c r="C35" s="39"/>
      <c r="D35" s="39"/>
      <c r="E35" s="98"/>
      <c r="F35" s="40" t="s">
        <v>962</v>
      </c>
      <c r="G35" s="36">
        <v>2</v>
      </c>
      <c r="H35" s="47"/>
      <c r="I35" s="45">
        <v>112.64</v>
      </c>
      <c r="J35" s="47"/>
      <c r="K35" s="297">
        <f t="shared" si="0"/>
        <v>225.28</v>
      </c>
      <c r="L35" s="46"/>
      <c r="M35" s="52"/>
    </row>
    <row r="36" spans="1:16" s="101" customFormat="1" ht="10.5" customHeight="1">
      <c r="A36" s="35" t="s">
        <v>155</v>
      </c>
      <c r="B36" s="38" t="s">
        <v>1030</v>
      </c>
      <c r="C36" s="39"/>
      <c r="D36" s="39"/>
      <c r="E36" s="98"/>
      <c r="F36" s="40" t="s">
        <v>962</v>
      </c>
      <c r="G36" s="36">
        <v>1</v>
      </c>
      <c r="H36" s="47"/>
      <c r="I36" s="45">
        <v>42.58</v>
      </c>
      <c r="J36" s="88"/>
      <c r="K36" s="297">
        <f t="shared" si="0"/>
        <v>42.58</v>
      </c>
      <c r="L36" s="89"/>
      <c r="M36" s="90"/>
      <c r="O36" s="102"/>
      <c r="P36" s="102"/>
    </row>
    <row r="37" spans="1:16" s="101" customFormat="1" ht="10.5" customHeight="1">
      <c r="A37" s="35" t="s">
        <v>156</v>
      </c>
      <c r="B37" s="38" t="s">
        <v>1032</v>
      </c>
      <c r="C37" s="39"/>
      <c r="D37" s="39"/>
      <c r="E37" s="98"/>
      <c r="F37" s="40" t="s">
        <v>962</v>
      </c>
      <c r="G37" s="36">
        <v>2</v>
      </c>
      <c r="H37" s="47"/>
      <c r="I37" s="45">
        <v>49.85</v>
      </c>
      <c r="J37" s="88"/>
      <c r="K37" s="297">
        <f t="shared" si="0"/>
        <v>99.7</v>
      </c>
      <c r="L37" s="89"/>
      <c r="M37" s="90"/>
      <c r="O37" s="102"/>
      <c r="P37" s="102"/>
    </row>
    <row r="38" spans="1:16" s="101" customFormat="1" ht="10.5" customHeight="1">
      <c r="A38" s="35" t="s">
        <v>157</v>
      </c>
      <c r="B38" s="38" t="s">
        <v>1036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/>
      <c r="B39" s="38" t="s">
        <v>1037</v>
      </c>
      <c r="C39" s="39"/>
      <c r="D39" s="39"/>
      <c r="E39" s="98"/>
      <c r="F39" s="40" t="s">
        <v>962</v>
      </c>
      <c r="G39" s="41">
        <v>1</v>
      </c>
      <c r="H39" s="48"/>
      <c r="I39" s="103">
        <v>130.58</v>
      </c>
      <c r="J39" s="94"/>
      <c r="K39" s="297">
        <f t="shared" si="0"/>
        <v>130.58</v>
      </c>
      <c r="L39" s="95"/>
      <c r="M39" s="53">
        <f>SUM(K35:K39)</f>
        <v>498.14</v>
      </c>
      <c r="O39" s="102"/>
      <c r="P39" s="102"/>
    </row>
    <row r="40" spans="1:16" s="101" customFormat="1" ht="10.5" customHeight="1">
      <c r="A40" s="78" t="s">
        <v>158</v>
      </c>
      <c r="B40" s="79" t="s">
        <v>1076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159</v>
      </c>
      <c r="B41" s="38" t="s">
        <v>1100</v>
      </c>
      <c r="C41" s="39"/>
      <c r="D41" s="39"/>
      <c r="E41" s="98"/>
      <c r="F41" s="40" t="s">
        <v>962</v>
      </c>
      <c r="G41" s="41">
        <v>1</v>
      </c>
      <c r="H41" s="48"/>
      <c r="I41" s="103">
        <v>43.55</v>
      </c>
      <c r="J41" s="94"/>
      <c r="K41" s="297">
        <f t="shared" si="0"/>
        <v>43.55</v>
      </c>
      <c r="L41" s="95"/>
      <c r="M41" s="53">
        <f>K41</f>
        <v>43.55</v>
      </c>
      <c r="O41" s="102"/>
      <c r="P41" s="102"/>
    </row>
    <row r="42" spans="1:16" s="101" customFormat="1" ht="10.5" customHeight="1">
      <c r="A42" s="78" t="s">
        <v>160</v>
      </c>
      <c r="B42" s="79" t="s">
        <v>972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101" customFormat="1" ht="10.5" customHeight="1">
      <c r="A43" s="37" t="s">
        <v>161</v>
      </c>
      <c r="B43" s="38" t="s">
        <v>973</v>
      </c>
      <c r="C43" s="39"/>
      <c r="D43" s="39"/>
      <c r="E43" s="98"/>
      <c r="F43" s="40"/>
      <c r="G43" s="41"/>
      <c r="H43" s="48"/>
      <c r="I43" s="103"/>
      <c r="J43" s="94"/>
      <c r="K43" s="297"/>
      <c r="L43" s="95"/>
      <c r="M43" s="53"/>
      <c r="O43" s="102"/>
      <c r="P43" s="102"/>
    </row>
    <row r="44" spans="1:16" s="101" customFormat="1" ht="10.5" customHeight="1">
      <c r="A44" s="37"/>
      <c r="B44" s="38" t="s">
        <v>974</v>
      </c>
      <c r="C44" s="39"/>
      <c r="D44" s="39"/>
      <c r="E44" s="98"/>
      <c r="F44" s="40" t="s">
        <v>961</v>
      </c>
      <c r="G44" s="41">
        <v>17.25</v>
      </c>
      <c r="H44" s="48"/>
      <c r="I44" s="103">
        <v>2.39</v>
      </c>
      <c r="J44" s="94"/>
      <c r="K44" s="297">
        <f t="shared" si="0"/>
        <v>41.23</v>
      </c>
      <c r="L44" s="95"/>
      <c r="M44" s="53"/>
      <c r="O44" s="102"/>
      <c r="P44" s="102"/>
    </row>
    <row r="45" spans="1:16" s="85" customFormat="1" ht="10.5" customHeight="1">
      <c r="A45" s="37" t="s">
        <v>162</v>
      </c>
      <c r="B45" s="84" t="s">
        <v>976</v>
      </c>
      <c r="C45" s="39"/>
      <c r="D45" s="39"/>
      <c r="E45" s="98"/>
      <c r="F45" s="40" t="s">
        <v>961</v>
      </c>
      <c r="G45" s="41">
        <v>17.25</v>
      </c>
      <c r="H45" s="48"/>
      <c r="I45" s="103">
        <v>16.43</v>
      </c>
      <c r="J45" s="94"/>
      <c r="K45" s="297">
        <f t="shared" si="0"/>
        <v>283.42</v>
      </c>
      <c r="L45" s="91"/>
      <c r="M45" s="92"/>
      <c r="O45" s="86"/>
      <c r="P45" s="86"/>
    </row>
    <row r="46" spans="1:16" s="85" customFormat="1" ht="10.5" customHeight="1">
      <c r="A46" s="37" t="s">
        <v>163</v>
      </c>
      <c r="B46" s="38" t="s">
        <v>977</v>
      </c>
      <c r="C46" s="39"/>
      <c r="D46" s="67"/>
      <c r="E46" s="68"/>
      <c r="F46" s="40"/>
      <c r="G46" s="41"/>
      <c r="H46" s="48"/>
      <c r="I46" s="103"/>
      <c r="J46" s="94"/>
      <c r="K46" s="297"/>
      <c r="L46" s="91"/>
      <c r="M46" s="92"/>
      <c r="O46" s="86"/>
      <c r="P46" s="86"/>
    </row>
    <row r="47" spans="1:16" s="85" customFormat="1" ht="10.5" customHeight="1">
      <c r="A47" s="37"/>
      <c r="B47" s="100" t="s">
        <v>978</v>
      </c>
      <c r="C47" s="39"/>
      <c r="D47" s="67"/>
      <c r="E47" s="68"/>
      <c r="F47" s="40" t="s">
        <v>961</v>
      </c>
      <c r="G47" s="41">
        <v>17.25</v>
      </c>
      <c r="H47" s="48"/>
      <c r="I47" s="103">
        <v>28.36</v>
      </c>
      <c r="J47" s="94"/>
      <c r="K47" s="297">
        <f t="shared" si="0"/>
        <v>489.21</v>
      </c>
      <c r="L47" s="91"/>
      <c r="M47" s="92"/>
      <c r="O47" s="86"/>
      <c r="P47" s="86"/>
    </row>
    <row r="48" spans="1:16" s="85" customFormat="1" ht="10.5" customHeight="1">
      <c r="A48" s="37" t="s">
        <v>164</v>
      </c>
      <c r="B48" s="84" t="s">
        <v>996</v>
      </c>
      <c r="C48" s="39"/>
      <c r="D48" s="39"/>
      <c r="E48" s="98"/>
      <c r="F48" s="40" t="s">
        <v>963</v>
      </c>
      <c r="G48" s="41">
        <v>11.5</v>
      </c>
      <c r="H48" s="48"/>
      <c r="I48" s="103">
        <v>18.2</v>
      </c>
      <c r="J48" s="94"/>
      <c r="K48" s="297">
        <f t="shared" si="0"/>
        <v>209.3</v>
      </c>
      <c r="L48" s="91"/>
      <c r="M48" s="92"/>
      <c r="O48" s="86"/>
      <c r="P48" s="86"/>
    </row>
    <row r="49" spans="1:16" s="85" customFormat="1" ht="10.5" customHeight="1" thickBot="1">
      <c r="A49" s="37" t="s">
        <v>165</v>
      </c>
      <c r="B49" s="84" t="s">
        <v>1104</v>
      </c>
      <c r="C49" s="39"/>
      <c r="D49" s="67"/>
      <c r="E49" s="68"/>
      <c r="F49" s="40" t="s">
        <v>963</v>
      </c>
      <c r="G49" s="41">
        <v>2</v>
      </c>
      <c r="H49" s="48"/>
      <c r="I49" s="103">
        <v>22.88</v>
      </c>
      <c r="J49" s="94"/>
      <c r="K49" s="305">
        <f t="shared" si="0"/>
        <v>45.76</v>
      </c>
      <c r="L49" s="91"/>
      <c r="M49" s="53">
        <f>SUM(K44:K49)</f>
        <v>1068.92</v>
      </c>
      <c r="O49" s="86"/>
      <c r="P49" s="86"/>
    </row>
    <row r="50" spans="1:13" ht="18" customHeight="1" thickTop="1">
      <c r="A50" s="69" t="str">
        <f>Plan1!A52</f>
        <v>DATA:   03/03/2005   </v>
      </c>
      <c r="B50" s="70"/>
      <c r="C50" s="71" t="s">
        <v>965</v>
      </c>
      <c r="D50" s="70"/>
      <c r="E50" s="72"/>
      <c r="F50" s="70" t="s">
        <v>952</v>
      </c>
      <c r="G50" s="72"/>
      <c r="H50" s="70" t="s">
        <v>959</v>
      </c>
      <c r="I50" s="72"/>
      <c r="J50" s="70"/>
      <c r="K50" s="104">
        <f>SUM(K5:K49)</f>
        <v>61547.69</v>
      </c>
      <c r="L50" s="97"/>
      <c r="M50" s="345">
        <f>SUM(M5:M49)</f>
        <v>61547.69000000002</v>
      </c>
    </row>
    <row r="51" spans="1:13" ht="18" customHeight="1" thickBot="1">
      <c r="A51" s="24"/>
      <c r="B51" s="25"/>
      <c r="C51" s="56"/>
      <c r="D51" s="23"/>
      <c r="E51" s="57"/>
      <c r="F51" s="23"/>
      <c r="G51" s="57"/>
      <c r="H51" s="23" t="s">
        <v>960</v>
      </c>
      <c r="I51" s="57"/>
      <c r="J51" s="23"/>
      <c r="K51" s="73"/>
      <c r="L51" s="23"/>
      <c r="M51" s="346"/>
    </row>
    <row r="52" spans="3:13" ht="15" customHeight="1" thickTop="1">
      <c r="C52" s="55"/>
      <c r="M52" s="7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Plan5!K50</f>
        <v>61547.69</v>
      </c>
      <c r="L5" s="66"/>
      <c r="M5" s="339">
        <f>Plan5!M50</f>
        <v>61547.69000000002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14" t="s">
        <v>166</v>
      </c>
      <c r="B9" s="127" t="s">
        <v>975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0.5" customHeight="1">
      <c r="A10" s="109" t="s">
        <v>167</v>
      </c>
      <c r="B10" s="28" t="s">
        <v>1026</v>
      </c>
      <c r="C10" s="28"/>
      <c r="D10" s="28"/>
      <c r="E10" s="28"/>
      <c r="F10" s="157" t="s">
        <v>961</v>
      </c>
      <c r="G10" s="118">
        <v>8.77</v>
      </c>
      <c r="H10" s="113"/>
      <c r="I10" s="183">
        <v>17.04</v>
      </c>
      <c r="J10" s="105"/>
      <c r="K10" s="297">
        <f>ROUND(G10*I10,2)</f>
        <v>149.44</v>
      </c>
      <c r="L10" s="113"/>
      <c r="M10" s="343"/>
    </row>
    <row r="11" spans="1:13" ht="10.5" customHeight="1">
      <c r="A11" s="109" t="s">
        <v>168</v>
      </c>
      <c r="B11" s="28" t="s">
        <v>970</v>
      </c>
      <c r="C11" s="28"/>
      <c r="D11" s="28"/>
      <c r="E11" s="28"/>
      <c r="F11" s="157"/>
      <c r="G11" s="118"/>
      <c r="H11" s="113"/>
      <c r="I11" s="183"/>
      <c r="J11" s="105"/>
      <c r="K11" s="297"/>
      <c r="L11" s="113"/>
      <c r="M11" s="343"/>
    </row>
    <row r="12" spans="1:13" ht="10.5" customHeight="1">
      <c r="A12" s="109"/>
      <c r="B12" s="171" t="s">
        <v>1025</v>
      </c>
      <c r="C12" s="28"/>
      <c r="D12" s="28"/>
      <c r="E12" s="28"/>
      <c r="F12" s="157" t="s">
        <v>961</v>
      </c>
      <c r="G12" s="118">
        <v>8.77</v>
      </c>
      <c r="H12" s="113"/>
      <c r="I12" s="183">
        <v>34.46</v>
      </c>
      <c r="J12" s="105"/>
      <c r="K12" s="297">
        <f aca="true" t="shared" si="0" ref="K12:K47">ROUND(G12*I12,2)</f>
        <v>302.21</v>
      </c>
      <c r="L12" s="113"/>
      <c r="M12" s="343"/>
    </row>
    <row r="13" spans="1:13" ht="10.5" customHeight="1">
      <c r="A13" s="109" t="s">
        <v>169</v>
      </c>
      <c r="B13" s="28" t="s">
        <v>1027</v>
      </c>
      <c r="C13" s="28"/>
      <c r="D13" s="28"/>
      <c r="E13" s="28"/>
      <c r="F13" s="157" t="s">
        <v>963</v>
      </c>
      <c r="G13" s="118">
        <v>11.5</v>
      </c>
      <c r="H13" s="113"/>
      <c r="I13" s="183">
        <v>13.13</v>
      </c>
      <c r="J13" s="105"/>
      <c r="K13" s="297">
        <f t="shared" si="0"/>
        <v>151</v>
      </c>
      <c r="L13" s="113"/>
      <c r="M13" s="344">
        <f>SUM(K10:K13)</f>
        <v>602.65</v>
      </c>
    </row>
    <row r="14" spans="1:13" ht="10.5" customHeight="1">
      <c r="A14" s="120" t="s">
        <v>170</v>
      </c>
      <c r="B14" s="129" t="s">
        <v>983</v>
      </c>
      <c r="C14" s="113"/>
      <c r="D14" s="113"/>
      <c r="E14" s="113"/>
      <c r="F14" s="105"/>
      <c r="G14" s="118"/>
      <c r="H14" s="113"/>
      <c r="I14" s="183"/>
      <c r="J14" s="105"/>
      <c r="K14" s="297"/>
      <c r="L14" s="113"/>
      <c r="M14" s="343"/>
    </row>
    <row r="15" spans="1:13" ht="10.5" customHeight="1">
      <c r="A15" s="109" t="s">
        <v>171</v>
      </c>
      <c r="B15" s="100" t="s">
        <v>984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/>
      <c r="B16" s="100" t="s">
        <v>1116</v>
      </c>
      <c r="C16" s="113"/>
      <c r="D16" s="113"/>
      <c r="E16" s="113"/>
      <c r="F16" s="105" t="s">
        <v>961</v>
      </c>
      <c r="G16" s="118">
        <v>2.2</v>
      </c>
      <c r="H16" s="113"/>
      <c r="I16" s="183">
        <v>456.64</v>
      </c>
      <c r="J16" s="105"/>
      <c r="K16" s="297">
        <f t="shared" si="0"/>
        <v>1004.61</v>
      </c>
      <c r="L16" s="113"/>
      <c r="M16" s="343"/>
    </row>
    <row r="17" spans="1:13" ht="10.5" customHeight="1">
      <c r="A17" s="109" t="s">
        <v>172</v>
      </c>
      <c r="B17" s="126" t="s">
        <v>1099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0.5" customHeight="1">
      <c r="A18" s="109"/>
      <c r="B18" s="126" t="s">
        <v>1003</v>
      </c>
      <c r="C18" s="113"/>
      <c r="D18" s="113"/>
      <c r="E18" s="113"/>
      <c r="F18" s="105" t="s">
        <v>962</v>
      </c>
      <c r="G18" s="118">
        <v>1</v>
      </c>
      <c r="H18" s="113"/>
      <c r="I18" s="183">
        <v>230.55</v>
      </c>
      <c r="J18" s="105"/>
      <c r="K18" s="297">
        <f t="shared" si="0"/>
        <v>230.55</v>
      </c>
      <c r="L18" s="113"/>
      <c r="M18" s="344">
        <f>SUM(K16:K18)</f>
        <v>1235.16</v>
      </c>
    </row>
    <row r="19" spans="1:13" ht="10.5" customHeight="1">
      <c r="A19" s="120" t="s">
        <v>173</v>
      </c>
      <c r="B19" s="129" t="s">
        <v>985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 t="s">
        <v>174</v>
      </c>
      <c r="B20" s="126" t="s">
        <v>986</v>
      </c>
      <c r="C20" s="113"/>
      <c r="D20" s="113"/>
      <c r="E20" s="113"/>
      <c r="F20" s="105" t="s">
        <v>961</v>
      </c>
      <c r="G20" s="118">
        <v>1.54</v>
      </c>
      <c r="H20" s="113"/>
      <c r="I20" s="183">
        <v>59.8</v>
      </c>
      <c r="J20" s="105"/>
      <c r="K20" s="297">
        <f t="shared" si="0"/>
        <v>92.09</v>
      </c>
      <c r="L20" s="113"/>
      <c r="M20" s="344">
        <f>K20</f>
        <v>92.09</v>
      </c>
    </row>
    <row r="21" spans="1:13" ht="10.5" customHeight="1">
      <c r="A21" s="120" t="s">
        <v>175</v>
      </c>
      <c r="B21" s="129" t="s">
        <v>964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176</v>
      </c>
      <c r="B22" s="126" t="s">
        <v>979</v>
      </c>
      <c r="C22" s="113"/>
      <c r="D22" s="113"/>
      <c r="E22" s="113"/>
      <c r="F22" s="105"/>
      <c r="G22" s="118"/>
      <c r="H22" s="113"/>
      <c r="I22" s="183"/>
      <c r="J22" s="105"/>
      <c r="K22" s="297"/>
      <c r="L22" s="113"/>
      <c r="M22" s="343"/>
    </row>
    <row r="23" spans="1:13" ht="10.5" customHeight="1">
      <c r="A23" s="109"/>
      <c r="B23" s="126" t="s">
        <v>980</v>
      </c>
      <c r="C23" s="113"/>
      <c r="D23" s="113"/>
      <c r="E23" s="113"/>
      <c r="F23" s="105" t="s">
        <v>961</v>
      </c>
      <c r="G23" s="118">
        <v>25.54</v>
      </c>
      <c r="H23" s="113"/>
      <c r="I23" s="183">
        <v>5.62</v>
      </c>
      <c r="J23" s="105"/>
      <c r="K23" s="297">
        <f t="shared" si="0"/>
        <v>143.53</v>
      </c>
      <c r="L23" s="113"/>
      <c r="M23" s="343"/>
    </row>
    <row r="24" spans="1:13" ht="10.5" customHeight="1">
      <c r="A24" s="109" t="s">
        <v>177</v>
      </c>
      <c r="B24" s="126" t="s">
        <v>981</v>
      </c>
      <c r="C24" s="113"/>
      <c r="D24" s="113"/>
      <c r="E24" s="113"/>
      <c r="F24" s="105" t="s">
        <v>961</v>
      </c>
      <c r="G24" s="118">
        <v>25.54</v>
      </c>
      <c r="H24" s="113"/>
      <c r="I24" s="183">
        <v>9.34</v>
      </c>
      <c r="J24" s="105"/>
      <c r="K24" s="297">
        <f t="shared" si="0"/>
        <v>238.54</v>
      </c>
      <c r="L24" s="113"/>
      <c r="M24" s="343"/>
    </row>
    <row r="25" spans="1:13" ht="10.5" customHeight="1">
      <c r="A25" s="109" t="s">
        <v>178</v>
      </c>
      <c r="B25" s="126" t="s">
        <v>1102</v>
      </c>
      <c r="C25" s="113"/>
      <c r="D25" s="113"/>
      <c r="E25" s="113"/>
      <c r="F25" s="105" t="s">
        <v>961</v>
      </c>
      <c r="G25" s="118">
        <v>3.36</v>
      </c>
      <c r="H25" s="113"/>
      <c r="I25" s="183">
        <v>8.65</v>
      </c>
      <c r="J25" s="105"/>
      <c r="K25" s="297">
        <f t="shared" si="0"/>
        <v>29.06</v>
      </c>
      <c r="L25" s="113"/>
      <c r="M25" s="344">
        <f>SUM(K23:K25)</f>
        <v>411.13</v>
      </c>
    </row>
    <row r="26" spans="1:13" ht="10.5" customHeight="1">
      <c r="A26" s="107" t="s">
        <v>179</v>
      </c>
      <c r="B26" s="119" t="s">
        <v>1044</v>
      </c>
      <c r="C26" s="113"/>
      <c r="D26" s="113"/>
      <c r="E26" s="113"/>
      <c r="F26" s="105"/>
      <c r="G26" s="118"/>
      <c r="H26" s="113"/>
      <c r="I26" s="183"/>
      <c r="J26" s="105"/>
      <c r="K26" s="297"/>
      <c r="L26" s="113"/>
      <c r="M26" s="343"/>
    </row>
    <row r="27" spans="1:13" ht="10.5" customHeight="1">
      <c r="A27" s="76" t="s">
        <v>180</v>
      </c>
      <c r="B27" s="156" t="s">
        <v>967</v>
      </c>
      <c r="C27" s="28"/>
      <c r="D27" s="28"/>
      <c r="E27" s="28"/>
      <c r="F27" s="157"/>
      <c r="G27" s="118"/>
      <c r="H27" s="113"/>
      <c r="I27" s="183"/>
      <c r="J27" s="105"/>
      <c r="K27" s="297"/>
      <c r="L27" s="113"/>
      <c r="M27" s="343"/>
    </row>
    <row r="28" spans="1:13" ht="10.5" customHeight="1">
      <c r="A28" s="158" t="s">
        <v>181</v>
      </c>
      <c r="B28" s="159" t="s">
        <v>1024</v>
      </c>
      <c r="C28" s="152"/>
      <c r="D28" s="152"/>
      <c r="E28" s="153"/>
      <c r="F28" s="154" t="s">
        <v>961</v>
      </c>
      <c r="G28" s="135">
        <v>9.55</v>
      </c>
      <c r="H28" s="14"/>
      <c r="I28" s="185">
        <v>6.21</v>
      </c>
      <c r="J28" s="13"/>
      <c r="K28" s="297">
        <f t="shared" si="0"/>
        <v>59.31</v>
      </c>
      <c r="L28" s="14"/>
      <c r="M28" s="341"/>
    </row>
    <row r="29" spans="1:13" ht="10.5" customHeight="1">
      <c r="A29" s="158" t="s">
        <v>182</v>
      </c>
      <c r="B29" s="27" t="s">
        <v>971</v>
      </c>
      <c r="C29" s="28"/>
      <c r="D29" s="28"/>
      <c r="E29" s="29"/>
      <c r="F29" s="30" t="s">
        <v>961</v>
      </c>
      <c r="G29" s="118">
        <v>17.85</v>
      </c>
      <c r="H29" s="113"/>
      <c r="I29" s="183">
        <v>2.39</v>
      </c>
      <c r="J29" s="105"/>
      <c r="K29" s="297">
        <f t="shared" si="0"/>
        <v>42.66</v>
      </c>
      <c r="L29" s="113"/>
      <c r="M29" s="343"/>
    </row>
    <row r="30" spans="1:13" ht="10.5" customHeight="1">
      <c r="A30" s="158" t="s">
        <v>183</v>
      </c>
      <c r="B30" s="38" t="s">
        <v>987</v>
      </c>
      <c r="C30" s="39"/>
      <c r="D30" s="39"/>
      <c r="E30" s="98"/>
      <c r="F30" s="30" t="s">
        <v>961</v>
      </c>
      <c r="G30" s="118">
        <v>3.88</v>
      </c>
      <c r="H30" s="113"/>
      <c r="I30" s="183">
        <v>7.47</v>
      </c>
      <c r="J30" s="105"/>
      <c r="K30" s="297">
        <f t="shared" si="0"/>
        <v>28.98</v>
      </c>
      <c r="L30" s="113"/>
      <c r="M30" s="350">
        <f>SUM(K28:K30)</f>
        <v>130.95</v>
      </c>
    </row>
    <row r="31" spans="1:13" ht="10.5" customHeight="1">
      <c r="A31" s="120" t="s">
        <v>184</v>
      </c>
      <c r="B31" s="77" t="s">
        <v>999</v>
      </c>
      <c r="C31" s="28"/>
      <c r="D31" s="28"/>
      <c r="E31" s="29"/>
      <c r="F31" s="40"/>
      <c r="G31" s="118"/>
      <c r="H31" s="113"/>
      <c r="I31" s="183"/>
      <c r="J31" s="105"/>
      <c r="K31" s="297"/>
      <c r="L31" s="113"/>
      <c r="M31" s="343"/>
    </row>
    <row r="32" spans="1:13" ht="10.5" customHeight="1">
      <c r="A32" s="35" t="s">
        <v>185</v>
      </c>
      <c r="B32" s="27" t="s">
        <v>1029</v>
      </c>
      <c r="C32" s="28"/>
      <c r="D32" s="28"/>
      <c r="E32" s="29"/>
      <c r="F32" s="40"/>
      <c r="G32" s="36"/>
      <c r="H32" s="47"/>
      <c r="I32" s="45"/>
      <c r="J32" s="47"/>
      <c r="K32" s="297"/>
      <c r="L32" s="46"/>
      <c r="M32" s="52"/>
    </row>
    <row r="33" spans="1:13" ht="10.5" customHeight="1">
      <c r="A33" s="35"/>
      <c r="B33" s="38" t="s">
        <v>1028</v>
      </c>
      <c r="C33" s="28"/>
      <c r="D33" s="28"/>
      <c r="E33" s="29"/>
      <c r="F33" s="30" t="s">
        <v>962</v>
      </c>
      <c r="G33" s="36">
        <v>2</v>
      </c>
      <c r="H33" s="47"/>
      <c r="I33" s="45">
        <v>112.64</v>
      </c>
      <c r="J33" s="47"/>
      <c r="K33" s="297">
        <f t="shared" si="0"/>
        <v>225.28</v>
      </c>
      <c r="L33" s="46"/>
      <c r="M33" s="52"/>
    </row>
    <row r="34" spans="1:13" ht="10.5" customHeight="1">
      <c r="A34" s="35" t="s">
        <v>186</v>
      </c>
      <c r="B34" s="38" t="s">
        <v>1030</v>
      </c>
      <c r="C34" s="39"/>
      <c r="D34" s="39"/>
      <c r="E34" s="98"/>
      <c r="F34" s="40" t="s">
        <v>962</v>
      </c>
      <c r="G34" s="36">
        <v>1</v>
      </c>
      <c r="H34" s="47"/>
      <c r="I34" s="45">
        <v>42.58</v>
      </c>
      <c r="J34" s="47"/>
      <c r="K34" s="297">
        <f t="shared" si="0"/>
        <v>42.58</v>
      </c>
      <c r="L34" s="46"/>
      <c r="M34" s="52"/>
    </row>
    <row r="35" spans="1:16" s="101" customFormat="1" ht="10.5" customHeight="1">
      <c r="A35" s="35" t="s">
        <v>187</v>
      </c>
      <c r="B35" s="38" t="s">
        <v>1032</v>
      </c>
      <c r="C35" s="39"/>
      <c r="D35" s="39"/>
      <c r="E35" s="98"/>
      <c r="F35" s="40" t="s">
        <v>962</v>
      </c>
      <c r="G35" s="36">
        <v>2</v>
      </c>
      <c r="H35" s="47"/>
      <c r="I35" s="45">
        <v>49.85</v>
      </c>
      <c r="J35" s="88"/>
      <c r="K35" s="297">
        <f t="shared" si="0"/>
        <v>99.7</v>
      </c>
      <c r="L35" s="89"/>
      <c r="M35" s="90"/>
      <c r="O35" s="102"/>
      <c r="P35" s="102"/>
    </row>
    <row r="36" spans="1:16" s="101" customFormat="1" ht="10.5" customHeight="1">
      <c r="A36" s="35" t="s">
        <v>188</v>
      </c>
      <c r="B36" s="38" t="s">
        <v>1036</v>
      </c>
      <c r="C36" s="39"/>
      <c r="D36" s="39"/>
      <c r="E36" s="98"/>
      <c r="F36" s="40"/>
      <c r="G36" s="36"/>
      <c r="H36" s="47"/>
      <c r="I36" s="45"/>
      <c r="J36" s="88"/>
      <c r="K36" s="297"/>
      <c r="L36" s="89"/>
      <c r="M36" s="90"/>
      <c r="O36" s="102"/>
      <c r="P36" s="102"/>
    </row>
    <row r="37" spans="1:16" s="101" customFormat="1" ht="10.5" customHeight="1">
      <c r="A37" s="37"/>
      <c r="B37" s="38" t="s">
        <v>1037</v>
      </c>
      <c r="C37" s="39"/>
      <c r="D37" s="39"/>
      <c r="E37" s="98"/>
      <c r="F37" s="40" t="s">
        <v>962</v>
      </c>
      <c r="G37" s="41">
        <v>1</v>
      </c>
      <c r="H37" s="48"/>
      <c r="I37" s="103">
        <v>130.58</v>
      </c>
      <c r="J37" s="94"/>
      <c r="K37" s="297">
        <f t="shared" si="0"/>
        <v>130.58</v>
      </c>
      <c r="L37" s="95"/>
      <c r="M37" s="53">
        <f>SUM(K33:K37)</f>
        <v>498.14</v>
      </c>
      <c r="O37" s="102"/>
      <c r="P37" s="102"/>
    </row>
    <row r="38" spans="1:16" s="101" customFormat="1" ht="10.5" customHeight="1">
      <c r="A38" s="78" t="s">
        <v>189</v>
      </c>
      <c r="B38" s="79" t="s">
        <v>1076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 t="s">
        <v>190</v>
      </c>
      <c r="B39" s="38" t="s">
        <v>1100</v>
      </c>
      <c r="C39" s="39"/>
      <c r="D39" s="39"/>
      <c r="E39" s="98"/>
      <c r="F39" s="40" t="s">
        <v>962</v>
      </c>
      <c r="G39" s="41">
        <v>1</v>
      </c>
      <c r="H39" s="48"/>
      <c r="I39" s="103">
        <v>43.55</v>
      </c>
      <c r="J39" s="94"/>
      <c r="K39" s="297">
        <f t="shared" si="0"/>
        <v>43.55</v>
      </c>
      <c r="L39" s="95"/>
      <c r="M39" s="53">
        <f>K39</f>
        <v>43.55</v>
      </c>
      <c r="O39" s="102"/>
      <c r="P39" s="102"/>
    </row>
    <row r="40" spans="1:16" s="101" customFormat="1" ht="10.5" customHeight="1">
      <c r="A40" s="78" t="s">
        <v>191</v>
      </c>
      <c r="B40" s="79" t="s">
        <v>972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192</v>
      </c>
      <c r="B41" s="38" t="s">
        <v>973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0.5" customHeight="1">
      <c r="A42" s="37"/>
      <c r="B42" s="38" t="s">
        <v>974</v>
      </c>
      <c r="C42" s="39"/>
      <c r="D42" s="39"/>
      <c r="E42" s="98"/>
      <c r="F42" s="40" t="s">
        <v>961</v>
      </c>
      <c r="G42" s="41">
        <v>17.85</v>
      </c>
      <c r="H42" s="48"/>
      <c r="I42" s="103">
        <v>2.39</v>
      </c>
      <c r="J42" s="94"/>
      <c r="K42" s="297">
        <f t="shared" si="0"/>
        <v>42.66</v>
      </c>
      <c r="L42" s="95"/>
      <c r="M42" s="53"/>
      <c r="O42" s="102"/>
      <c r="P42" s="102"/>
    </row>
    <row r="43" spans="1:16" s="101" customFormat="1" ht="10.5" customHeight="1">
      <c r="A43" s="37" t="s">
        <v>193</v>
      </c>
      <c r="B43" s="84" t="s">
        <v>976</v>
      </c>
      <c r="C43" s="39"/>
      <c r="D43" s="39"/>
      <c r="E43" s="98"/>
      <c r="F43" s="40" t="s">
        <v>961</v>
      </c>
      <c r="G43" s="41">
        <v>17.85</v>
      </c>
      <c r="H43" s="48"/>
      <c r="I43" s="103">
        <v>16.43</v>
      </c>
      <c r="J43" s="94"/>
      <c r="K43" s="297">
        <f t="shared" si="0"/>
        <v>293.28</v>
      </c>
      <c r="L43" s="95"/>
      <c r="M43" s="53"/>
      <c r="O43" s="102"/>
      <c r="P43" s="102"/>
    </row>
    <row r="44" spans="1:16" s="85" customFormat="1" ht="10.5" customHeight="1">
      <c r="A44" s="37" t="s">
        <v>194</v>
      </c>
      <c r="B44" s="38" t="s">
        <v>977</v>
      </c>
      <c r="C44" s="39"/>
      <c r="D44" s="67"/>
      <c r="E44" s="68"/>
      <c r="F44" s="40"/>
      <c r="G44" s="41"/>
      <c r="H44" s="48"/>
      <c r="I44" s="93"/>
      <c r="J44" s="94"/>
      <c r="K44" s="297"/>
      <c r="L44" s="91"/>
      <c r="M44" s="92"/>
      <c r="O44" s="86"/>
      <c r="P44" s="86"/>
    </row>
    <row r="45" spans="1:16" s="85" customFormat="1" ht="10.5" customHeight="1">
      <c r="A45" s="37"/>
      <c r="B45" s="84" t="s">
        <v>978</v>
      </c>
      <c r="C45" s="39"/>
      <c r="D45" s="67"/>
      <c r="E45" s="68"/>
      <c r="F45" s="40" t="s">
        <v>961</v>
      </c>
      <c r="G45" s="41">
        <v>17.85</v>
      </c>
      <c r="H45" s="48"/>
      <c r="I45" s="103">
        <v>28.36</v>
      </c>
      <c r="J45" s="94"/>
      <c r="K45" s="297">
        <f t="shared" si="0"/>
        <v>506.23</v>
      </c>
      <c r="L45" s="91"/>
      <c r="M45" s="92"/>
      <c r="O45" s="86"/>
      <c r="P45" s="86"/>
    </row>
    <row r="46" spans="1:16" s="85" customFormat="1" ht="10.5" customHeight="1">
      <c r="A46" s="37" t="s">
        <v>195</v>
      </c>
      <c r="B46" s="84" t="s">
        <v>996</v>
      </c>
      <c r="C46" s="39"/>
      <c r="D46" s="39"/>
      <c r="E46" s="98"/>
      <c r="F46" s="40" t="s">
        <v>963</v>
      </c>
      <c r="G46" s="41">
        <v>11.9</v>
      </c>
      <c r="H46" s="48"/>
      <c r="I46" s="103">
        <v>18.2</v>
      </c>
      <c r="J46" s="94"/>
      <c r="K46" s="297">
        <f t="shared" si="0"/>
        <v>216.58</v>
      </c>
      <c r="L46" s="91"/>
      <c r="M46" s="92"/>
      <c r="O46" s="86"/>
      <c r="P46" s="86"/>
    </row>
    <row r="47" spans="1:16" s="85" customFormat="1" ht="10.5" customHeight="1" thickBot="1">
      <c r="A47" s="37" t="s">
        <v>196</v>
      </c>
      <c r="B47" s="100" t="s">
        <v>1104</v>
      </c>
      <c r="C47" s="39"/>
      <c r="D47" s="67"/>
      <c r="E47" s="68"/>
      <c r="F47" s="40" t="s">
        <v>963</v>
      </c>
      <c r="G47" s="41">
        <v>2</v>
      </c>
      <c r="H47" s="48"/>
      <c r="I47" s="103">
        <v>22.88</v>
      </c>
      <c r="J47" s="94"/>
      <c r="K47" s="297">
        <f t="shared" si="0"/>
        <v>45.76</v>
      </c>
      <c r="L47" s="91"/>
      <c r="M47" s="53">
        <f>SUM(K42:K47)</f>
        <v>1104.51</v>
      </c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65665.87000000001</v>
      </c>
      <c r="L48" s="97"/>
      <c r="M48" s="345">
        <f>SUM(M5:M47)</f>
        <v>65665.87000000001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Plan6!K48</f>
        <v>65665.87000000001</v>
      </c>
      <c r="L5" s="66"/>
      <c r="M5" s="339">
        <f>Plan6!M48</f>
        <v>65665.87000000001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14" t="s">
        <v>197</v>
      </c>
      <c r="B9" s="127" t="s">
        <v>975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1.25" customHeight="1">
      <c r="A10" s="158" t="s">
        <v>198</v>
      </c>
      <c r="B10" s="152" t="s">
        <v>1026</v>
      </c>
      <c r="C10" s="152"/>
      <c r="D10" s="152"/>
      <c r="E10" s="152"/>
      <c r="F10" s="154" t="s">
        <v>961</v>
      </c>
      <c r="G10" s="135">
        <v>9.55</v>
      </c>
      <c r="H10" s="14"/>
      <c r="I10" s="183">
        <v>17.04</v>
      </c>
      <c r="J10" s="13"/>
      <c r="K10" s="303">
        <f>ROUND(G10*I10,2)</f>
        <v>162.73</v>
      </c>
      <c r="L10" s="14"/>
      <c r="M10" s="341"/>
    </row>
    <row r="11" spans="1:13" ht="11.25" customHeight="1">
      <c r="A11" s="158" t="s">
        <v>199</v>
      </c>
      <c r="B11" s="152" t="s">
        <v>970</v>
      </c>
      <c r="C11" s="152"/>
      <c r="D11" s="152"/>
      <c r="E11" s="152"/>
      <c r="F11" s="154"/>
      <c r="G11" s="135"/>
      <c r="H11" s="14"/>
      <c r="I11" s="183"/>
      <c r="J11" s="13"/>
      <c r="K11" s="303"/>
      <c r="L11" s="14"/>
      <c r="M11" s="341"/>
    </row>
    <row r="12" spans="1:13" ht="11.25" customHeight="1">
      <c r="A12" s="109"/>
      <c r="B12" s="171" t="s">
        <v>1025</v>
      </c>
      <c r="C12" s="28"/>
      <c r="D12" s="28"/>
      <c r="E12" s="28"/>
      <c r="F12" s="157" t="s">
        <v>961</v>
      </c>
      <c r="G12" s="118">
        <v>9.55</v>
      </c>
      <c r="H12" s="113"/>
      <c r="I12" s="183">
        <v>34.46</v>
      </c>
      <c r="J12" s="105"/>
      <c r="K12" s="303">
        <f aca="true" t="shared" si="0" ref="K12:K45">ROUND(G12*I12,2)</f>
        <v>329.09</v>
      </c>
      <c r="L12" s="113"/>
      <c r="M12" s="343"/>
    </row>
    <row r="13" spans="1:13" ht="11.25" customHeight="1">
      <c r="A13" s="109" t="s">
        <v>200</v>
      </c>
      <c r="B13" s="28" t="s">
        <v>1027</v>
      </c>
      <c r="C13" s="28"/>
      <c r="D13" s="28"/>
      <c r="E13" s="28"/>
      <c r="F13" s="157" t="s">
        <v>963</v>
      </c>
      <c r="G13" s="118">
        <v>11.9</v>
      </c>
      <c r="H13" s="113"/>
      <c r="I13" s="183">
        <v>13.13</v>
      </c>
      <c r="J13" s="105"/>
      <c r="K13" s="303">
        <f t="shared" si="0"/>
        <v>156.25</v>
      </c>
      <c r="L13" s="113"/>
      <c r="M13" s="344">
        <f>SUM(K10:K13)</f>
        <v>648.0699999999999</v>
      </c>
    </row>
    <row r="14" spans="1:13" ht="11.25" customHeight="1">
      <c r="A14" s="120" t="s">
        <v>201</v>
      </c>
      <c r="B14" s="129" t="s">
        <v>983</v>
      </c>
      <c r="C14" s="113"/>
      <c r="D14" s="113"/>
      <c r="E14" s="113"/>
      <c r="F14" s="105"/>
      <c r="G14" s="118"/>
      <c r="H14" s="113"/>
      <c r="I14" s="183"/>
      <c r="J14" s="105"/>
      <c r="K14" s="303"/>
      <c r="L14" s="113"/>
      <c r="M14" s="343"/>
    </row>
    <row r="15" spans="1:13" ht="11.25" customHeight="1">
      <c r="A15" s="109" t="s">
        <v>202</v>
      </c>
      <c r="B15" s="100" t="s">
        <v>984</v>
      </c>
      <c r="C15" s="113"/>
      <c r="D15" s="113"/>
      <c r="E15" s="113"/>
      <c r="F15" s="105"/>
      <c r="G15" s="118"/>
      <c r="H15" s="113"/>
      <c r="I15" s="183"/>
      <c r="J15" s="105"/>
      <c r="K15" s="303"/>
      <c r="L15" s="113"/>
      <c r="M15" s="343"/>
    </row>
    <row r="16" spans="1:13" ht="11.25" customHeight="1">
      <c r="A16" s="109"/>
      <c r="B16" s="100" t="s">
        <v>1116</v>
      </c>
      <c r="C16" s="113"/>
      <c r="D16" s="113"/>
      <c r="E16" s="113"/>
      <c r="F16" s="105" t="s">
        <v>961</v>
      </c>
      <c r="G16" s="118">
        <v>2.2</v>
      </c>
      <c r="H16" s="113"/>
      <c r="I16" s="183">
        <v>456.64</v>
      </c>
      <c r="J16" s="105"/>
      <c r="K16" s="303">
        <f t="shared" si="0"/>
        <v>1004.61</v>
      </c>
      <c r="L16" s="113"/>
      <c r="M16" s="343"/>
    </row>
    <row r="17" spans="1:13" ht="11.25" customHeight="1">
      <c r="A17" s="109" t="s">
        <v>203</v>
      </c>
      <c r="B17" s="126" t="s">
        <v>1099</v>
      </c>
      <c r="C17" s="113"/>
      <c r="D17" s="113"/>
      <c r="E17" s="113"/>
      <c r="F17" s="105"/>
      <c r="G17" s="118"/>
      <c r="H17" s="113"/>
      <c r="I17" s="183"/>
      <c r="J17" s="105"/>
      <c r="K17" s="303"/>
      <c r="L17" s="113"/>
      <c r="M17" s="343"/>
    </row>
    <row r="18" spans="1:13" ht="11.25" customHeight="1">
      <c r="A18" s="109"/>
      <c r="B18" s="126" t="s">
        <v>1003</v>
      </c>
      <c r="C18" s="113"/>
      <c r="D18" s="113"/>
      <c r="E18" s="113"/>
      <c r="F18" s="105" t="s">
        <v>962</v>
      </c>
      <c r="G18" s="118">
        <v>1</v>
      </c>
      <c r="H18" s="113"/>
      <c r="I18" s="183">
        <v>230.55</v>
      </c>
      <c r="J18" s="105"/>
      <c r="K18" s="303">
        <f t="shared" si="0"/>
        <v>230.55</v>
      </c>
      <c r="L18" s="113"/>
      <c r="M18" s="344">
        <f>SUM(K16:K18)</f>
        <v>1235.16</v>
      </c>
    </row>
    <row r="19" spans="1:13" ht="11.25" customHeight="1">
      <c r="A19" s="120" t="s">
        <v>204</v>
      </c>
      <c r="B19" s="129" t="s">
        <v>985</v>
      </c>
      <c r="C19" s="113"/>
      <c r="D19" s="113"/>
      <c r="E19" s="113"/>
      <c r="F19" s="105"/>
      <c r="G19" s="118"/>
      <c r="H19" s="113"/>
      <c r="I19" s="183"/>
      <c r="J19" s="105"/>
      <c r="K19" s="303"/>
      <c r="L19" s="113"/>
      <c r="M19" s="343"/>
    </row>
    <row r="20" spans="1:13" ht="11.25" customHeight="1">
      <c r="A20" s="109" t="s">
        <v>205</v>
      </c>
      <c r="B20" s="126" t="s">
        <v>986</v>
      </c>
      <c r="C20" s="113"/>
      <c r="D20" s="113"/>
      <c r="E20" s="113"/>
      <c r="F20" s="105" t="s">
        <v>961</v>
      </c>
      <c r="G20" s="118">
        <v>1.54</v>
      </c>
      <c r="H20" s="113"/>
      <c r="I20" s="183">
        <v>59.8</v>
      </c>
      <c r="J20" s="105"/>
      <c r="K20" s="303">
        <f t="shared" si="0"/>
        <v>92.09</v>
      </c>
      <c r="L20" s="113"/>
      <c r="M20" s="344">
        <f>K20</f>
        <v>92.09</v>
      </c>
    </row>
    <row r="21" spans="1:13" ht="11.25" customHeight="1">
      <c r="A21" s="120" t="s">
        <v>206</v>
      </c>
      <c r="B21" s="129" t="s">
        <v>964</v>
      </c>
      <c r="C21" s="113"/>
      <c r="D21" s="113"/>
      <c r="E21" s="113"/>
      <c r="F21" s="105"/>
      <c r="G21" s="118"/>
      <c r="H21" s="113"/>
      <c r="I21" s="183"/>
      <c r="J21" s="105"/>
      <c r="K21" s="303"/>
      <c r="L21" s="113"/>
      <c r="M21" s="343"/>
    </row>
    <row r="22" spans="1:13" ht="11.25" customHeight="1">
      <c r="A22" s="109" t="s">
        <v>207</v>
      </c>
      <c r="B22" s="126" t="s">
        <v>979</v>
      </c>
      <c r="C22" s="113"/>
      <c r="D22" s="113"/>
      <c r="E22" s="113"/>
      <c r="F22" s="105"/>
      <c r="G22" s="118"/>
      <c r="H22" s="113"/>
      <c r="I22" s="183"/>
      <c r="J22" s="105"/>
      <c r="K22" s="303"/>
      <c r="L22" s="113"/>
      <c r="M22" s="343"/>
    </row>
    <row r="23" spans="1:13" ht="11.25" customHeight="1">
      <c r="A23" s="109"/>
      <c r="B23" s="126" t="s">
        <v>980</v>
      </c>
      <c r="C23" s="113"/>
      <c r="D23" s="113"/>
      <c r="E23" s="113"/>
      <c r="F23" s="105" t="s">
        <v>961</v>
      </c>
      <c r="G23" s="118">
        <v>26.98</v>
      </c>
      <c r="H23" s="113"/>
      <c r="I23" s="183">
        <v>5.62</v>
      </c>
      <c r="J23" s="105"/>
      <c r="K23" s="303">
        <f t="shared" si="0"/>
        <v>151.63</v>
      </c>
      <c r="L23" s="113"/>
      <c r="M23" s="343"/>
    </row>
    <row r="24" spans="1:13" ht="11.25" customHeight="1">
      <c r="A24" s="109" t="s">
        <v>208</v>
      </c>
      <c r="B24" s="126" t="s">
        <v>981</v>
      </c>
      <c r="C24" s="113"/>
      <c r="D24" s="113"/>
      <c r="E24" s="113"/>
      <c r="F24" s="105" t="s">
        <v>961</v>
      </c>
      <c r="G24" s="118">
        <v>26.98</v>
      </c>
      <c r="H24" s="113"/>
      <c r="I24" s="183">
        <v>9.34</v>
      </c>
      <c r="J24" s="105"/>
      <c r="K24" s="303">
        <f t="shared" si="0"/>
        <v>251.99</v>
      </c>
      <c r="L24" s="113"/>
      <c r="M24" s="343"/>
    </row>
    <row r="25" spans="1:13" ht="11.25" customHeight="1">
      <c r="A25" s="109" t="s">
        <v>209</v>
      </c>
      <c r="B25" s="126" t="s">
        <v>1102</v>
      </c>
      <c r="C25" s="113"/>
      <c r="D25" s="113"/>
      <c r="E25" s="113"/>
      <c r="F25" s="105" t="s">
        <v>961</v>
      </c>
      <c r="G25" s="118">
        <v>3.36</v>
      </c>
      <c r="H25" s="113"/>
      <c r="I25" s="183">
        <v>8.65</v>
      </c>
      <c r="J25" s="105"/>
      <c r="K25" s="303">
        <f t="shared" si="0"/>
        <v>29.06</v>
      </c>
      <c r="L25" s="113"/>
      <c r="M25" s="344">
        <f>SUM(K23:K25)</f>
        <v>432.68</v>
      </c>
    </row>
    <row r="26" spans="1:13" ht="11.25" customHeight="1">
      <c r="A26" s="107" t="s">
        <v>210</v>
      </c>
      <c r="B26" s="119" t="s">
        <v>1045</v>
      </c>
      <c r="C26" s="113"/>
      <c r="D26" s="113"/>
      <c r="E26" s="113"/>
      <c r="F26" s="105"/>
      <c r="G26" s="118"/>
      <c r="H26" s="113"/>
      <c r="I26" s="183"/>
      <c r="J26" s="105"/>
      <c r="K26" s="303"/>
      <c r="L26" s="113"/>
      <c r="M26" s="343"/>
    </row>
    <row r="27" spans="1:13" ht="11.25" customHeight="1">
      <c r="A27" s="120" t="s">
        <v>211</v>
      </c>
      <c r="B27" s="156" t="s">
        <v>967</v>
      </c>
      <c r="C27" s="28"/>
      <c r="D27" s="28"/>
      <c r="E27" s="28"/>
      <c r="F27" s="157"/>
      <c r="G27" s="118"/>
      <c r="H27" s="113"/>
      <c r="I27" s="183"/>
      <c r="J27" s="105"/>
      <c r="K27" s="303"/>
      <c r="L27" s="113"/>
      <c r="M27" s="343"/>
    </row>
    <row r="28" spans="1:13" ht="11.25" customHeight="1">
      <c r="A28" s="158" t="s">
        <v>212</v>
      </c>
      <c r="B28" s="159" t="s">
        <v>1024</v>
      </c>
      <c r="C28" s="152"/>
      <c r="D28" s="152"/>
      <c r="E28" s="153"/>
      <c r="F28" s="154" t="s">
        <v>961</v>
      </c>
      <c r="G28" s="135">
        <v>42.6</v>
      </c>
      <c r="H28" s="14"/>
      <c r="I28" s="185">
        <v>6.21</v>
      </c>
      <c r="J28" s="13"/>
      <c r="K28" s="303">
        <f t="shared" si="0"/>
        <v>264.55</v>
      </c>
      <c r="L28" s="14"/>
      <c r="M28" s="341"/>
    </row>
    <row r="29" spans="1:13" ht="11.25" customHeight="1">
      <c r="A29" s="158" t="s">
        <v>213</v>
      </c>
      <c r="B29" s="27" t="s">
        <v>971</v>
      </c>
      <c r="C29" s="28"/>
      <c r="D29" s="28"/>
      <c r="E29" s="29"/>
      <c r="F29" s="30" t="s">
        <v>961</v>
      </c>
      <c r="G29" s="118">
        <v>40.6</v>
      </c>
      <c r="H29" s="113"/>
      <c r="I29" s="183">
        <v>2.39</v>
      </c>
      <c r="J29" s="105"/>
      <c r="K29" s="303">
        <f t="shared" si="0"/>
        <v>97.03</v>
      </c>
      <c r="L29" s="113"/>
      <c r="M29" s="343"/>
    </row>
    <row r="30" spans="1:13" ht="11.25" customHeight="1">
      <c r="A30" s="158" t="s">
        <v>214</v>
      </c>
      <c r="B30" s="38" t="s">
        <v>987</v>
      </c>
      <c r="C30" s="39"/>
      <c r="D30" s="39"/>
      <c r="E30" s="98"/>
      <c r="F30" s="30" t="s">
        <v>961</v>
      </c>
      <c r="G30" s="36">
        <v>10.48</v>
      </c>
      <c r="H30" s="113"/>
      <c r="I30" s="183">
        <v>7.47</v>
      </c>
      <c r="J30" s="105"/>
      <c r="K30" s="303">
        <f t="shared" si="0"/>
        <v>78.29</v>
      </c>
      <c r="L30" s="113"/>
      <c r="M30" s="344">
        <f>SUM(K28:K30)</f>
        <v>439.87000000000006</v>
      </c>
    </row>
    <row r="31" spans="1:13" ht="11.25" customHeight="1">
      <c r="A31" s="76" t="s">
        <v>215</v>
      </c>
      <c r="B31" s="77" t="s">
        <v>999</v>
      </c>
      <c r="C31" s="28"/>
      <c r="D31" s="28"/>
      <c r="E31" s="29"/>
      <c r="F31" s="40"/>
      <c r="G31" s="36"/>
      <c r="H31" s="113"/>
      <c r="I31" s="183"/>
      <c r="J31" s="105"/>
      <c r="K31" s="303"/>
      <c r="L31" s="113"/>
      <c r="M31" s="343"/>
    </row>
    <row r="32" spans="1:13" ht="11.25" customHeight="1">
      <c r="A32" s="35" t="s">
        <v>216</v>
      </c>
      <c r="B32" s="27" t="s">
        <v>1029</v>
      </c>
      <c r="C32" s="28"/>
      <c r="D32" s="28"/>
      <c r="E32" s="29"/>
      <c r="F32" s="40"/>
      <c r="G32" s="36"/>
      <c r="H32" s="47"/>
      <c r="I32" s="45"/>
      <c r="J32" s="47"/>
      <c r="K32" s="303"/>
      <c r="L32" s="46"/>
      <c r="M32" s="52"/>
    </row>
    <row r="33" spans="1:13" ht="11.25" customHeight="1">
      <c r="A33" s="35"/>
      <c r="B33" s="38" t="s">
        <v>1028</v>
      </c>
      <c r="C33" s="28"/>
      <c r="D33" s="28"/>
      <c r="E33" s="29"/>
      <c r="F33" s="30" t="s">
        <v>962</v>
      </c>
      <c r="G33" s="36">
        <v>4</v>
      </c>
      <c r="H33" s="47"/>
      <c r="I33" s="45">
        <v>112.64</v>
      </c>
      <c r="J33" s="47"/>
      <c r="K33" s="303">
        <f t="shared" si="0"/>
        <v>450.56</v>
      </c>
      <c r="L33" s="46"/>
      <c r="M33" s="52"/>
    </row>
    <row r="34" spans="1:13" ht="11.25" customHeight="1">
      <c r="A34" s="35" t="s">
        <v>217</v>
      </c>
      <c r="B34" s="38" t="s">
        <v>1031</v>
      </c>
      <c r="C34" s="39"/>
      <c r="D34" s="39"/>
      <c r="E34" s="98"/>
      <c r="F34" s="40" t="s">
        <v>962</v>
      </c>
      <c r="G34" s="36">
        <v>1</v>
      </c>
      <c r="H34" s="47"/>
      <c r="I34" s="45">
        <v>45.36</v>
      </c>
      <c r="J34" s="47"/>
      <c r="K34" s="303">
        <f t="shared" si="0"/>
        <v>45.36</v>
      </c>
      <c r="L34" s="46"/>
      <c r="M34" s="52"/>
    </row>
    <row r="35" spans="1:16" s="101" customFormat="1" ht="11.25" customHeight="1">
      <c r="A35" s="35" t="s">
        <v>218</v>
      </c>
      <c r="B35" s="38" t="s">
        <v>1032</v>
      </c>
      <c r="C35" s="39"/>
      <c r="D35" s="39"/>
      <c r="E35" s="98"/>
      <c r="F35" s="40" t="s">
        <v>962</v>
      </c>
      <c r="G35" s="36">
        <v>4</v>
      </c>
      <c r="H35" s="47"/>
      <c r="I35" s="45">
        <v>49.85</v>
      </c>
      <c r="J35" s="88"/>
      <c r="K35" s="303">
        <f t="shared" si="0"/>
        <v>199.4</v>
      </c>
      <c r="L35" s="89"/>
      <c r="M35" s="90"/>
      <c r="O35" s="102"/>
      <c r="P35" s="102"/>
    </row>
    <row r="36" spans="1:16" s="101" customFormat="1" ht="11.25" customHeight="1">
      <c r="A36" s="35" t="s">
        <v>219</v>
      </c>
      <c r="B36" s="38" t="s">
        <v>1036</v>
      </c>
      <c r="C36" s="39"/>
      <c r="D36" s="39"/>
      <c r="E36" s="98"/>
      <c r="F36" s="40"/>
      <c r="G36" s="36"/>
      <c r="H36" s="47"/>
      <c r="I36" s="45"/>
      <c r="J36" s="88"/>
      <c r="K36" s="303"/>
      <c r="L36" s="89"/>
      <c r="M36" s="90"/>
      <c r="O36" s="102"/>
      <c r="P36" s="102"/>
    </row>
    <row r="37" spans="1:16" s="101" customFormat="1" ht="11.25" customHeight="1">
      <c r="A37" s="37"/>
      <c r="B37" s="38" t="s">
        <v>1037</v>
      </c>
      <c r="C37" s="39"/>
      <c r="D37" s="39"/>
      <c r="E37" s="98"/>
      <c r="F37" s="40" t="s">
        <v>962</v>
      </c>
      <c r="G37" s="41">
        <v>2</v>
      </c>
      <c r="H37" s="48"/>
      <c r="I37" s="103">
        <v>130.58</v>
      </c>
      <c r="J37" s="94"/>
      <c r="K37" s="303">
        <f t="shared" si="0"/>
        <v>261.16</v>
      </c>
      <c r="L37" s="95"/>
      <c r="M37" s="53">
        <f>SUM(K33:K37)</f>
        <v>956.48</v>
      </c>
      <c r="O37" s="102"/>
      <c r="P37" s="102"/>
    </row>
    <row r="38" spans="1:16" s="101" customFormat="1" ht="11.25" customHeight="1">
      <c r="A38" s="78" t="s">
        <v>220</v>
      </c>
      <c r="B38" s="79" t="s">
        <v>1077</v>
      </c>
      <c r="C38" s="39"/>
      <c r="D38" s="39"/>
      <c r="E38" s="98"/>
      <c r="F38" s="40"/>
      <c r="G38" s="41"/>
      <c r="H38" s="48"/>
      <c r="I38" s="103"/>
      <c r="J38" s="94"/>
      <c r="K38" s="303"/>
      <c r="L38" s="95"/>
      <c r="M38" s="53"/>
      <c r="O38" s="102"/>
      <c r="P38" s="102"/>
    </row>
    <row r="39" spans="1:16" s="101" customFormat="1" ht="11.25" customHeight="1">
      <c r="A39" s="37" t="s">
        <v>221</v>
      </c>
      <c r="B39" s="38" t="s">
        <v>1097</v>
      </c>
      <c r="C39" s="39"/>
      <c r="D39" s="39"/>
      <c r="E39" s="98"/>
      <c r="F39" s="40" t="s">
        <v>962</v>
      </c>
      <c r="G39" s="41">
        <v>1</v>
      </c>
      <c r="H39" s="48"/>
      <c r="I39" s="103">
        <v>43.2</v>
      </c>
      <c r="J39" s="94"/>
      <c r="K39" s="303">
        <f t="shared" si="0"/>
        <v>43.2</v>
      </c>
      <c r="L39" s="95"/>
      <c r="M39" s="53">
        <f>K39</f>
        <v>43.2</v>
      </c>
      <c r="O39" s="102"/>
      <c r="P39" s="102"/>
    </row>
    <row r="40" spans="1:16" s="101" customFormat="1" ht="11.25" customHeight="1">
      <c r="A40" s="141" t="s">
        <v>222</v>
      </c>
      <c r="B40" s="79" t="s">
        <v>988</v>
      </c>
      <c r="C40" s="39"/>
      <c r="D40" s="39"/>
      <c r="E40" s="98"/>
      <c r="F40" s="40"/>
      <c r="G40" s="140"/>
      <c r="H40" s="48"/>
      <c r="I40" s="103"/>
      <c r="J40" s="94"/>
      <c r="K40" s="303"/>
      <c r="L40" s="95"/>
      <c r="M40" s="53"/>
      <c r="O40" s="102"/>
      <c r="P40" s="102"/>
    </row>
    <row r="41" spans="1:16" s="101" customFormat="1" ht="11.25" customHeight="1">
      <c r="A41" s="142" t="s">
        <v>223</v>
      </c>
      <c r="B41" s="38" t="s">
        <v>989</v>
      </c>
      <c r="C41" s="39"/>
      <c r="D41" s="39"/>
      <c r="E41" s="98"/>
      <c r="F41" s="40"/>
      <c r="G41" s="140"/>
      <c r="H41" s="48"/>
      <c r="I41" s="103"/>
      <c r="J41" s="94"/>
      <c r="K41" s="303"/>
      <c r="L41" s="95"/>
      <c r="M41" s="53"/>
      <c r="O41" s="102"/>
      <c r="P41" s="102"/>
    </row>
    <row r="42" spans="1:16" s="101" customFormat="1" ht="11.25" customHeight="1">
      <c r="A42" s="142"/>
      <c r="B42" s="38" t="s">
        <v>990</v>
      </c>
      <c r="C42" s="39"/>
      <c r="D42" s="39"/>
      <c r="E42" s="98"/>
      <c r="F42" s="40" t="s">
        <v>961</v>
      </c>
      <c r="G42" s="41">
        <v>22.36</v>
      </c>
      <c r="H42" s="48"/>
      <c r="I42" s="103">
        <v>18.99</v>
      </c>
      <c r="J42" s="94"/>
      <c r="K42" s="303">
        <f t="shared" si="0"/>
        <v>424.62</v>
      </c>
      <c r="L42" s="95"/>
      <c r="M42" s="53">
        <f>K42</f>
        <v>424.62</v>
      </c>
      <c r="O42" s="102"/>
      <c r="P42" s="102"/>
    </row>
    <row r="43" spans="1:16" s="101" customFormat="1" ht="11.25" customHeight="1">
      <c r="A43" s="78" t="s">
        <v>224</v>
      </c>
      <c r="B43" s="79" t="s">
        <v>972</v>
      </c>
      <c r="C43" s="39"/>
      <c r="D43" s="39"/>
      <c r="E43" s="98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1.25" customHeight="1">
      <c r="A44" s="37" t="s">
        <v>225</v>
      </c>
      <c r="B44" s="38" t="s">
        <v>973</v>
      </c>
      <c r="C44" s="39"/>
      <c r="D44" s="39"/>
      <c r="E44" s="98"/>
      <c r="F44" s="40"/>
      <c r="G44" s="41"/>
      <c r="H44" s="48"/>
      <c r="I44" s="93"/>
      <c r="J44" s="94"/>
      <c r="K44" s="303"/>
      <c r="L44" s="95"/>
      <c r="M44" s="53"/>
      <c r="O44" s="102"/>
      <c r="P44" s="102"/>
    </row>
    <row r="45" spans="1:16" s="101" customFormat="1" ht="11.25" customHeight="1" thickBot="1">
      <c r="A45" s="37"/>
      <c r="B45" s="38" t="s">
        <v>974</v>
      </c>
      <c r="C45" s="39"/>
      <c r="D45" s="39"/>
      <c r="E45" s="98"/>
      <c r="F45" s="40" t="s">
        <v>961</v>
      </c>
      <c r="G45" s="41">
        <v>40.6</v>
      </c>
      <c r="H45" s="48"/>
      <c r="I45" s="103">
        <v>2.39</v>
      </c>
      <c r="J45" s="94"/>
      <c r="K45" s="303">
        <f t="shared" si="0"/>
        <v>97.03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70035.06999999999</v>
      </c>
      <c r="L46" s="97"/>
      <c r="M46" s="345">
        <f>SUM(M5:M45)</f>
        <v>69938.04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K13" sqref="K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Plan7!K46</f>
        <v>70035.06999999999</v>
      </c>
      <c r="L5" s="66"/>
      <c r="M5" s="339">
        <f>Plan7!M46</f>
        <v>69938.04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226</v>
      </c>
      <c r="B9" s="100" t="s">
        <v>976</v>
      </c>
      <c r="C9" s="143"/>
      <c r="D9" s="143"/>
      <c r="E9" s="144"/>
      <c r="F9" s="145" t="s">
        <v>961</v>
      </c>
      <c r="G9" s="146">
        <v>40.6</v>
      </c>
      <c r="H9" s="111"/>
      <c r="I9" s="298">
        <v>16.43</v>
      </c>
      <c r="J9" s="110"/>
      <c r="K9" s="304">
        <f>ROUND(G9*I9,2)</f>
        <v>667.06</v>
      </c>
      <c r="L9" s="111"/>
      <c r="M9" s="340"/>
    </row>
    <row r="10" spans="1:13" ht="11.25" customHeight="1">
      <c r="A10" s="35" t="s">
        <v>227</v>
      </c>
      <c r="B10" s="27" t="s">
        <v>977</v>
      </c>
      <c r="C10" s="28"/>
      <c r="D10" s="147"/>
      <c r="E10" s="148"/>
      <c r="F10" s="30"/>
      <c r="G10" s="149"/>
      <c r="H10" s="113"/>
      <c r="I10" s="183"/>
      <c r="J10" s="105"/>
      <c r="K10" s="297"/>
      <c r="L10" s="113"/>
      <c r="M10" s="343"/>
    </row>
    <row r="11" spans="1:13" ht="11.25" customHeight="1">
      <c r="A11" s="35"/>
      <c r="B11" s="84" t="s">
        <v>978</v>
      </c>
      <c r="C11" s="39"/>
      <c r="D11" s="67"/>
      <c r="E11" s="68"/>
      <c r="F11" s="30" t="s">
        <v>961</v>
      </c>
      <c r="G11" s="36">
        <v>34.1</v>
      </c>
      <c r="H11" s="113"/>
      <c r="I11" s="183">
        <v>28.36</v>
      </c>
      <c r="J11" s="105"/>
      <c r="K11" s="297">
        <f aca="true" t="shared" si="0" ref="K11:K46">ROUND(G11*I11,2)</f>
        <v>967.08</v>
      </c>
      <c r="L11" s="113"/>
      <c r="M11" s="343"/>
    </row>
    <row r="12" spans="1:13" ht="11.25" customHeight="1">
      <c r="A12" s="35" t="s">
        <v>228</v>
      </c>
      <c r="B12" s="27" t="s">
        <v>996</v>
      </c>
      <c r="C12" s="113"/>
      <c r="D12" s="113"/>
      <c r="E12" s="106"/>
      <c r="F12" s="139" t="s">
        <v>963</v>
      </c>
      <c r="G12" s="36">
        <v>17.4</v>
      </c>
      <c r="H12" s="113"/>
      <c r="I12" s="183">
        <v>18.2</v>
      </c>
      <c r="J12" s="105"/>
      <c r="K12" s="297">
        <f t="shared" si="0"/>
        <v>316.68</v>
      </c>
      <c r="L12" s="113"/>
      <c r="M12" s="343"/>
    </row>
    <row r="13" spans="1:13" ht="11.25" customHeight="1">
      <c r="A13" s="35" t="s">
        <v>229</v>
      </c>
      <c r="B13" s="100" t="s">
        <v>1104</v>
      </c>
      <c r="C13" s="28"/>
      <c r="D13" s="147"/>
      <c r="E13" s="148"/>
      <c r="F13" s="40" t="s">
        <v>963</v>
      </c>
      <c r="G13" s="36">
        <v>8</v>
      </c>
      <c r="H13" s="113"/>
      <c r="I13" s="183">
        <v>22.88</v>
      </c>
      <c r="J13" s="105"/>
      <c r="K13" s="297">
        <f t="shared" si="0"/>
        <v>183.04</v>
      </c>
      <c r="L13" s="113"/>
      <c r="M13" s="344">
        <f>SUM(Plan7!K45)+SUM(Plan8!K9:K13)</f>
        <v>2230.8900000000003</v>
      </c>
    </row>
    <row r="14" spans="1:13" ht="11.25" customHeight="1">
      <c r="A14" s="120" t="s">
        <v>230</v>
      </c>
      <c r="B14" s="77" t="s">
        <v>975</v>
      </c>
      <c r="C14" s="28"/>
      <c r="D14" s="28"/>
      <c r="E14" s="29"/>
      <c r="F14" s="40"/>
      <c r="G14" s="36"/>
      <c r="H14" s="47"/>
      <c r="I14" s="183"/>
      <c r="J14" s="47"/>
      <c r="K14" s="297"/>
      <c r="L14" s="46"/>
      <c r="M14" s="52"/>
    </row>
    <row r="15" spans="1:13" ht="11.25" customHeight="1">
      <c r="A15" s="35" t="s">
        <v>231</v>
      </c>
      <c r="B15" s="38" t="s">
        <v>1026</v>
      </c>
      <c r="C15" s="28"/>
      <c r="D15" s="28"/>
      <c r="E15" s="29"/>
      <c r="F15" s="30" t="s">
        <v>961</v>
      </c>
      <c r="G15" s="36">
        <v>42.6</v>
      </c>
      <c r="H15" s="47"/>
      <c r="I15" s="183">
        <v>17.04</v>
      </c>
      <c r="J15" s="47"/>
      <c r="K15" s="297">
        <f t="shared" si="0"/>
        <v>725.9</v>
      </c>
      <c r="L15" s="46"/>
      <c r="M15" s="52"/>
    </row>
    <row r="16" spans="1:16" s="101" customFormat="1" ht="11.25" customHeight="1">
      <c r="A16" s="35" t="s">
        <v>232</v>
      </c>
      <c r="B16" s="38" t="s">
        <v>970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90"/>
      <c r="O16" s="102"/>
      <c r="P16" s="102"/>
    </row>
    <row r="17" spans="1:16" s="101" customFormat="1" ht="11.25" customHeight="1">
      <c r="A17" s="35"/>
      <c r="B17" s="84" t="s">
        <v>1025</v>
      </c>
      <c r="C17" s="39"/>
      <c r="D17" s="39"/>
      <c r="E17" s="98"/>
      <c r="F17" s="40" t="s">
        <v>961</v>
      </c>
      <c r="G17" s="36">
        <v>42.6</v>
      </c>
      <c r="H17" s="47"/>
      <c r="I17" s="183">
        <v>34.46</v>
      </c>
      <c r="J17" s="88"/>
      <c r="K17" s="297">
        <f t="shared" si="0"/>
        <v>1468</v>
      </c>
      <c r="L17" s="89"/>
      <c r="M17" s="90"/>
      <c r="O17" s="102"/>
      <c r="P17" s="102"/>
    </row>
    <row r="18" spans="1:16" s="101" customFormat="1" ht="11.25" customHeight="1">
      <c r="A18" s="35" t="s">
        <v>233</v>
      </c>
      <c r="B18" s="38" t="s">
        <v>1027</v>
      </c>
      <c r="C18" s="39"/>
      <c r="D18" s="39"/>
      <c r="E18" s="98"/>
      <c r="F18" s="40" t="s">
        <v>963</v>
      </c>
      <c r="G18" s="36">
        <v>25.4</v>
      </c>
      <c r="H18" s="47"/>
      <c r="I18" s="183">
        <v>13.13</v>
      </c>
      <c r="J18" s="88"/>
      <c r="K18" s="297">
        <f t="shared" si="0"/>
        <v>333.5</v>
      </c>
      <c r="L18" s="89"/>
      <c r="M18" s="52">
        <f>SUM(K15:K18)</f>
        <v>2527.4</v>
      </c>
      <c r="O18" s="102"/>
      <c r="P18" s="102"/>
    </row>
    <row r="19" spans="1:16" s="101" customFormat="1" ht="11.25" customHeight="1">
      <c r="A19" s="76" t="s">
        <v>234</v>
      </c>
      <c r="B19" s="79" t="s">
        <v>983</v>
      </c>
      <c r="C19" s="39"/>
      <c r="D19" s="39"/>
      <c r="E19" s="98"/>
      <c r="F19" s="40"/>
      <c r="G19" s="36"/>
      <c r="H19" s="47"/>
      <c r="I19" s="183"/>
      <c r="J19" s="88"/>
      <c r="K19" s="297"/>
      <c r="L19" s="89"/>
      <c r="M19" s="90"/>
      <c r="O19" s="102"/>
      <c r="P19" s="102"/>
    </row>
    <row r="20" spans="1:16" s="101" customFormat="1" ht="11.25" customHeight="1">
      <c r="A20" s="37" t="s">
        <v>235</v>
      </c>
      <c r="B20" s="100" t="s">
        <v>984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96"/>
      <c r="O20" s="102"/>
      <c r="P20" s="102"/>
    </row>
    <row r="21" spans="1:16" s="101" customFormat="1" ht="11.25" customHeight="1">
      <c r="A21" s="37"/>
      <c r="B21" s="100" t="s">
        <v>1116</v>
      </c>
      <c r="C21" s="39"/>
      <c r="D21" s="39"/>
      <c r="E21" s="98"/>
      <c r="F21" s="40" t="s">
        <v>961</v>
      </c>
      <c r="G21" s="41">
        <v>8.8</v>
      </c>
      <c r="H21" s="48"/>
      <c r="I21" s="183">
        <v>456.64</v>
      </c>
      <c r="J21" s="94"/>
      <c r="K21" s="297">
        <f t="shared" si="0"/>
        <v>4018.43</v>
      </c>
      <c r="L21" s="95"/>
      <c r="M21" s="96"/>
      <c r="O21" s="102"/>
      <c r="P21" s="102"/>
    </row>
    <row r="22" spans="1:16" s="101" customFormat="1" ht="11.25" customHeight="1">
      <c r="A22" s="37" t="s">
        <v>236</v>
      </c>
      <c r="B22" s="160" t="s">
        <v>1098</v>
      </c>
      <c r="C22" s="137"/>
      <c r="D22" s="137"/>
      <c r="E22" s="13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/>
      <c r="B23" s="160" t="s">
        <v>991</v>
      </c>
      <c r="C23" s="137"/>
      <c r="D23" s="137"/>
      <c r="E23" s="138"/>
      <c r="F23" s="40" t="s">
        <v>962</v>
      </c>
      <c r="G23" s="41">
        <v>1</v>
      </c>
      <c r="H23" s="48"/>
      <c r="I23" s="183">
        <v>255.64</v>
      </c>
      <c r="J23" s="94"/>
      <c r="K23" s="297">
        <f t="shared" si="0"/>
        <v>255.64</v>
      </c>
      <c r="L23" s="95"/>
      <c r="M23" s="53">
        <f>SUM(K21:K23)</f>
        <v>4274.07</v>
      </c>
      <c r="O23" s="102"/>
      <c r="P23" s="102"/>
    </row>
    <row r="24" spans="1:16" s="101" customFormat="1" ht="11.25" customHeight="1">
      <c r="A24" s="78" t="s">
        <v>237</v>
      </c>
      <c r="B24" s="80" t="s">
        <v>985</v>
      </c>
      <c r="C24" s="28"/>
      <c r="D24" s="28"/>
      <c r="E24" s="29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37" t="s">
        <v>238</v>
      </c>
      <c r="B25" s="38" t="s">
        <v>986</v>
      </c>
      <c r="C25" s="39"/>
      <c r="D25" s="39"/>
      <c r="E25" s="98"/>
      <c r="F25" s="40" t="s">
        <v>961</v>
      </c>
      <c r="G25" s="41">
        <v>6.16</v>
      </c>
      <c r="H25" s="48"/>
      <c r="I25" s="183">
        <v>59.8</v>
      </c>
      <c r="J25" s="94"/>
      <c r="K25" s="297">
        <f t="shared" si="0"/>
        <v>368.37</v>
      </c>
      <c r="L25" s="95"/>
      <c r="M25" s="53">
        <f>K25</f>
        <v>368.37</v>
      </c>
      <c r="O25" s="102"/>
      <c r="P25" s="102"/>
    </row>
    <row r="26" spans="1:16" s="101" customFormat="1" ht="11.25" customHeight="1">
      <c r="A26" s="78" t="s">
        <v>239</v>
      </c>
      <c r="B26" s="79" t="s">
        <v>964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 t="s">
        <v>240</v>
      </c>
      <c r="B27" s="38" t="s">
        <v>979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/>
      <c r="B28" s="38" t="s">
        <v>980</v>
      </c>
      <c r="C28" s="39"/>
      <c r="D28" s="39"/>
      <c r="E28" s="98"/>
      <c r="F28" s="40" t="s">
        <v>961</v>
      </c>
      <c r="G28" s="41">
        <v>75.35</v>
      </c>
      <c r="H28" s="48"/>
      <c r="I28" s="185">
        <v>5.62</v>
      </c>
      <c r="J28" s="94"/>
      <c r="K28" s="297">
        <f t="shared" si="0"/>
        <v>423.47</v>
      </c>
      <c r="L28" s="95"/>
      <c r="M28" s="53"/>
      <c r="O28" s="102"/>
      <c r="P28" s="102"/>
    </row>
    <row r="29" spans="1:16" s="85" customFormat="1" ht="11.25" customHeight="1">
      <c r="A29" s="37" t="s">
        <v>241</v>
      </c>
      <c r="B29" s="38" t="s">
        <v>981</v>
      </c>
      <c r="C29" s="39"/>
      <c r="D29" s="39"/>
      <c r="E29" s="98"/>
      <c r="F29" s="40" t="s">
        <v>961</v>
      </c>
      <c r="G29" s="41">
        <v>75.35</v>
      </c>
      <c r="H29" s="48"/>
      <c r="I29" s="183">
        <v>9.34</v>
      </c>
      <c r="J29" s="94"/>
      <c r="K29" s="297">
        <f t="shared" si="0"/>
        <v>703.77</v>
      </c>
      <c r="L29" s="91"/>
      <c r="M29" s="92"/>
      <c r="O29" s="86"/>
      <c r="P29" s="86"/>
    </row>
    <row r="30" spans="1:16" s="85" customFormat="1" ht="11.25" customHeight="1">
      <c r="A30" s="37" t="s">
        <v>242</v>
      </c>
      <c r="B30" s="160" t="s">
        <v>1102</v>
      </c>
      <c r="C30" s="137"/>
      <c r="D30" s="137"/>
      <c r="E30" s="138"/>
      <c r="F30" s="139" t="s">
        <v>961</v>
      </c>
      <c r="G30" s="140">
        <v>3.36</v>
      </c>
      <c r="H30" s="48"/>
      <c r="I30" s="183">
        <v>8.65</v>
      </c>
      <c r="J30" s="94"/>
      <c r="K30" s="297">
        <f t="shared" si="0"/>
        <v>29.06</v>
      </c>
      <c r="L30" s="91"/>
      <c r="M30" s="53">
        <f>SUM(K28:K30)</f>
        <v>1156.3</v>
      </c>
      <c r="O30" s="86"/>
      <c r="P30" s="86"/>
    </row>
    <row r="31" spans="1:16" s="85" customFormat="1" ht="11.25" customHeight="1">
      <c r="A31" s="78" t="s">
        <v>243</v>
      </c>
      <c r="B31" s="80" t="s">
        <v>1001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 t="s">
        <v>244</v>
      </c>
      <c r="B32" s="27" t="s">
        <v>1002</v>
      </c>
      <c r="C32" s="39"/>
      <c r="D32" s="67"/>
      <c r="E32" s="68"/>
      <c r="F32" s="40" t="s">
        <v>961</v>
      </c>
      <c r="G32" s="41">
        <v>6</v>
      </c>
      <c r="H32" s="48"/>
      <c r="I32" s="45">
        <v>78.25</v>
      </c>
      <c r="J32" s="94"/>
      <c r="K32" s="297">
        <f t="shared" si="0"/>
        <v>469.5</v>
      </c>
      <c r="L32" s="91"/>
      <c r="M32" s="53"/>
      <c r="O32" s="86"/>
      <c r="P32" s="86"/>
    </row>
    <row r="33" spans="1:16" s="85" customFormat="1" ht="11.25" customHeight="1">
      <c r="A33" s="37" t="s">
        <v>245</v>
      </c>
      <c r="B33" s="38" t="s">
        <v>3</v>
      </c>
      <c r="C33" s="39"/>
      <c r="D33" s="67"/>
      <c r="E33" s="68"/>
      <c r="F33" s="40" t="s">
        <v>961</v>
      </c>
      <c r="G33" s="41">
        <v>1.35</v>
      </c>
      <c r="H33" s="48"/>
      <c r="I33" s="45">
        <v>149.92</v>
      </c>
      <c r="J33" s="94"/>
      <c r="K33" s="297">
        <f t="shared" si="0"/>
        <v>202.39</v>
      </c>
      <c r="L33" s="91"/>
      <c r="M33" s="53">
        <f>SUM(K32:K33)</f>
        <v>671.89</v>
      </c>
      <c r="O33" s="86"/>
      <c r="P33" s="86"/>
    </row>
    <row r="34" spans="1:16" s="85" customFormat="1" ht="11.25" customHeight="1">
      <c r="A34" s="173" t="s">
        <v>246</v>
      </c>
      <c r="B34" s="136" t="s">
        <v>1046</v>
      </c>
      <c r="C34" s="137"/>
      <c r="D34" s="137"/>
      <c r="E34" s="138"/>
      <c r="F34" s="139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1" t="s">
        <v>247</v>
      </c>
      <c r="B35" s="79" t="s">
        <v>967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 t="s">
        <v>248</v>
      </c>
      <c r="B36" s="27" t="s">
        <v>1024</v>
      </c>
      <c r="C36" s="39"/>
      <c r="D36" s="39"/>
      <c r="E36" s="98"/>
      <c r="F36" s="40" t="s">
        <v>961</v>
      </c>
      <c r="G36" s="140">
        <v>42.6</v>
      </c>
      <c r="H36" s="48"/>
      <c r="I36" s="45">
        <v>6.21</v>
      </c>
      <c r="J36" s="94"/>
      <c r="K36" s="297">
        <f t="shared" si="0"/>
        <v>264.55</v>
      </c>
      <c r="L36" s="95"/>
      <c r="M36" s="53"/>
      <c r="O36" s="86"/>
      <c r="P36" s="86"/>
    </row>
    <row r="37" spans="1:16" s="85" customFormat="1" ht="11.25" customHeight="1">
      <c r="A37" s="142" t="s">
        <v>249</v>
      </c>
      <c r="B37" s="38" t="s">
        <v>971</v>
      </c>
      <c r="C37" s="39"/>
      <c r="D37" s="39"/>
      <c r="E37" s="98"/>
      <c r="F37" s="40" t="s">
        <v>961</v>
      </c>
      <c r="G37" s="140">
        <v>40.6</v>
      </c>
      <c r="H37" s="48"/>
      <c r="I37" s="45">
        <v>2.39</v>
      </c>
      <c r="J37" s="94"/>
      <c r="K37" s="297">
        <f t="shared" si="0"/>
        <v>97.03</v>
      </c>
      <c r="L37" s="95"/>
      <c r="M37" s="53"/>
      <c r="O37" s="86"/>
      <c r="P37" s="86"/>
    </row>
    <row r="38" spans="1:16" s="85" customFormat="1" ht="11.25" customHeight="1">
      <c r="A38" s="142" t="s">
        <v>250</v>
      </c>
      <c r="B38" s="38" t="s">
        <v>1017</v>
      </c>
      <c r="C38" s="39"/>
      <c r="D38" s="39"/>
      <c r="E38" s="98"/>
      <c r="F38" s="40" t="s">
        <v>1018</v>
      </c>
      <c r="G38" s="140">
        <v>0.27</v>
      </c>
      <c r="H38" s="48"/>
      <c r="I38" s="103">
        <v>14.33</v>
      </c>
      <c r="J38" s="94"/>
      <c r="K38" s="297">
        <f t="shared" si="0"/>
        <v>3.87</v>
      </c>
      <c r="L38" s="95"/>
      <c r="M38" s="53"/>
      <c r="O38" s="86"/>
      <c r="P38" s="86"/>
    </row>
    <row r="39" spans="1:16" s="85" customFormat="1" ht="11.25" customHeight="1">
      <c r="A39" s="142" t="s">
        <v>251</v>
      </c>
      <c r="B39" s="27" t="s">
        <v>987</v>
      </c>
      <c r="C39" s="39"/>
      <c r="D39" s="39"/>
      <c r="E39" s="98"/>
      <c r="F39" s="40" t="s">
        <v>961</v>
      </c>
      <c r="G39" s="41">
        <v>6.08</v>
      </c>
      <c r="H39" s="48"/>
      <c r="I39" s="103">
        <v>7.47</v>
      </c>
      <c r="J39" s="94"/>
      <c r="K39" s="297">
        <f t="shared" si="0"/>
        <v>45.42</v>
      </c>
      <c r="L39" s="95"/>
      <c r="M39" s="53">
        <f>SUM(K36:K39)</f>
        <v>410.87000000000006</v>
      </c>
      <c r="O39" s="86"/>
      <c r="P39" s="86"/>
    </row>
    <row r="40" spans="1:16" s="85" customFormat="1" ht="11.25" customHeight="1">
      <c r="A40" s="78" t="s">
        <v>252</v>
      </c>
      <c r="B40" s="77" t="s">
        <v>999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253</v>
      </c>
      <c r="B41" s="27" t="s">
        <v>1029</v>
      </c>
      <c r="C41" s="28"/>
      <c r="D41" s="28"/>
      <c r="E41" s="29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27" t="s">
        <v>1028</v>
      </c>
      <c r="C42" s="28"/>
      <c r="D42" s="28"/>
      <c r="E42" s="29"/>
      <c r="F42" s="40" t="s">
        <v>962</v>
      </c>
      <c r="G42" s="41">
        <v>4</v>
      </c>
      <c r="H42" s="48"/>
      <c r="I42" s="103">
        <v>112.64</v>
      </c>
      <c r="J42" s="94"/>
      <c r="K42" s="297">
        <f t="shared" si="0"/>
        <v>450.56</v>
      </c>
      <c r="L42" s="95"/>
      <c r="M42" s="53"/>
      <c r="O42" s="86"/>
      <c r="P42" s="86"/>
    </row>
    <row r="43" spans="1:16" s="85" customFormat="1" ht="11.25" customHeight="1">
      <c r="A43" s="37" t="s">
        <v>254</v>
      </c>
      <c r="B43" s="27" t="s">
        <v>1031</v>
      </c>
      <c r="C43" s="28"/>
      <c r="D43" s="28"/>
      <c r="E43" s="29"/>
      <c r="F43" s="40" t="s">
        <v>962</v>
      </c>
      <c r="G43" s="41">
        <v>1</v>
      </c>
      <c r="H43" s="48"/>
      <c r="I43" s="103">
        <v>45.36</v>
      </c>
      <c r="J43" s="94"/>
      <c r="K43" s="297">
        <f t="shared" si="0"/>
        <v>45.36</v>
      </c>
      <c r="L43" s="95"/>
      <c r="M43" s="53"/>
      <c r="O43" s="86"/>
      <c r="P43" s="86"/>
    </row>
    <row r="44" spans="1:16" s="85" customFormat="1" ht="11.25" customHeight="1">
      <c r="A44" s="37" t="s">
        <v>255</v>
      </c>
      <c r="B44" s="27" t="s">
        <v>1032</v>
      </c>
      <c r="C44" s="28"/>
      <c r="D44" s="28"/>
      <c r="E44" s="29"/>
      <c r="F44" s="40" t="s">
        <v>962</v>
      </c>
      <c r="G44" s="41">
        <v>4</v>
      </c>
      <c r="H44" s="48"/>
      <c r="I44" s="103">
        <v>49.85</v>
      </c>
      <c r="J44" s="94"/>
      <c r="K44" s="297">
        <f t="shared" si="0"/>
        <v>199.4</v>
      </c>
      <c r="L44" s="95"/>
      <c r="M44" s="53"/>
      <c r="O44" s="86"/>
      <c r="P44" s="86"/>
    </row>
    <row r="45" spans="1:16" s="85" customFormat="1" ht="11.25" customHeight="1">
      <c r="A45" s="37" t="s">
        <v>256</v>
      </c>
      <c r="B45" s="27" t="s">
        <v>1036</v>
      </c>
      <c r="C45" s="28"/>
      <c r="D45" s="28"/>
      <c r="E45" s="29"/>
      <c r="F45" s="40"/>
      <c r="G45" s="41"/>
      <c r="H45" s="48"/>
      <c r="I45" s="93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1037</v>
      </c>
      <c r="C46" s="28"/>
      <c r="D46" s="28"/>
      <c r="E46" s="29"/>
      <c r="F46" s="40" t="s">
        <v>962</v>
      </c>
      <c r="G46" s="41">
        <v>2</v>
      </c>
      <c r="H46" s="48"/>
      <c r="I46" s="103">
        <v>130.58</v>
      </c>
      <c r="J46" s="94"/>
      <c r="K46" s="305">
        <f t="shared" si="0"/>
        <v>261.16</v>
      </c>
      <c r="L46" s="95"/>
      <c r="M46" s="53">
        <f>SUM(K42:K46)</f>
        <v>956.48</v>
      </c>
      <c r="O46" s="86"/>
      <c r="P46" s="86"/>
    </row>
    <row r="47" spans="1:13" ht="18.7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82534.30999999995</v>
      </c>
      <c r="L47" s="97"/>
      <c r="M47" s="345">
        <f>SUM(M5:M46)</f>
        <v>82534.30999999998</v>
      </c>
    </row>
    <row r="48" spans="1:13" ht="18.7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K21" sqref="K2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Plan8!K47</f>
        <v>82534.30999999995</v>
      </c>
      <c r="L5" s="66"/>
      <c r="M5" s="339">
        <f>Plan8!M47</f>
        <v>82534.30999999998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2" customHeight="1" thickTop="1">
      <c r="A9" s="114" t="s">
        <v>257</v>
      </c>
      <c r="B9" s="163" t="s">
        <v>1077</v>
      </c>
      <c r="C9" s="143"/>
      <c r="D9" s="143"/>
      <c r="E9" s="143"/>
      <c r="F9" s="145"/>
      <c r="G9" s="146"/>
      <c r="H9" s="111"/>
      <c r="I9" s="111"/>
      <c r="J9" s="110"/>
      <c r="K9" s="112"/>
      <c r="L9" s="111"/>
      <c r="M9" s="340"/>
    </row>
    <row r="10" spans="1:13" ht="12" customHeight="1">
      <c r="A10" s="109" t="s">
        <v>258</v>
      </c>
      <c r="B10" s="28" t="s">
        <v>1097</v>
      </c>
      <c r="C10" s="28"/>
      <c r="D10" s="28"/>
      <c r="E10" s="28"/>
      <c r="F10" s="157" t="s">
        <v>962</v>
      </c>
      <c r="G10" s="36">
        <v>1</v>
      </c>
      <c r="H10" s="113"/>
      <c r="I10" s="183">
        <v>43.2</v>
      </c>
      <c r="J10" s="105"/>
      <c r="K10" s="297">
        <f>ROUND(G10*I10,2)</f>
        <v>43.2</v>
      </c>
      <c r="L10" s="113"/>
      <c r="M10" s="344">
        <f>K10</f>
        <v>43.2</v>
      </c>
    </row>
    <row r="11" spans="1:13" ht="12" customHeight="1">
      <c r="A11" s="121" t="s">
        <v>259</v>
      </c>
      <c r="B11" s="180" t="s">
        <v>988</v>
      </c>
      <c r="C11" s="152"/>
      <c r="D11" s="152"/>
      <c r="E11" s="152"/>
      <c r="F11" s="154"/>
      <c r="G11" s="135"/>
      <c r="H11" s="14"/>
      <c r="I11" s="183"/>
      <c r="J11" s="13"/>
      <c r="K11" s="297"/>
      <c r="L11" s="14"/>
      <c r="M11" s="341"/>
    </row>
    <row r="12" spans="1:13" ht="12" customHeight="1">
      <c r="A12" s="109" t="s">
        <v>260</v>
      </c>
      <c r="B12" s="28" t="s">
        <v>989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2" customHeight="1">
      <c r="A13" s="109"/>
      <c r="B13" s="28" t="s">
        <v>990</v>
      </c>
      <c r="C13" s="28"/>
      <c r="D13" s="28"/>
      <c r="E13" s="28"/>
      <c r="F13" s="157" t="s">
        <v>961</v>
      </c>
      <c r="G13" s="36">
        <v>22.36</v>
      </c>
      <c r="H13" s="113"/>
      <c r="I13" s="183">
        <v>18.99</v>
      </c>
      <c r="J13" s="105"/>
      <c r="K13" s="297">
        <f aca="true" t="shared" si="0" ref="K13:K42">ROUND(G13*I13,2)</f>
        <v>424.62</v>
      </c>
      <c r="L13" s="113"/>
      <c r="M13" s="344">
        <f>K13</f>
        <v>424.62</v>
      </c>
    </row>
    <row r="14" spans="1:13" ht="12" customHeight="1">
      <c r="A14" s="155" t="s">
        <v>261</v>
      </c>
      <c r="B14" s="151" t="s">
        <v>972</v>
      </c>
      <c r="C14" s="152"/>
      <c r="D14" s="152"/>
      <c r="E14" s="153"/>
      <c r="F14" s="154"/>
      <c r="G14" s="162"/>
      <c r="H14" s="14"/>
      <c r="I14" s="183"/>
      <c r="J14" s="13"/>
      <c r="K14" s="297"/>
      <c r="L14" s="14"/>
      <c r="M14" s="341"/>
    </row>
    <row r="15" spans="1:13" ht="12" customHeight="1">
      <c r="A15" s="35" t="s">
        <v>262</v>
      </c>
      <c r="B15" s="27" t="s">
        <v>973</v>
      </c>
      <c r="C15" s="28"/>
      <c r="D15" s="28"/>
      <c r="E15" s="29"/>
      <c r="F15" s="30"/>
      <c r="G15" s="36"/>
      <c r="H15" s="113"/>
      <c r="I15" s="183"/>
      <c r="J15" s="105"/>
      <c r="K15" s="297"/>
      <c r="L15" s="113"/>
      <c r="M15" s="343"/>
    </row>
    <row r="16" spans="1:13" ht="12" customHeight="1">
      <c r="A16" s="35"/>
      <c r="B16" s="38" t="s">
        <v>974</v>
      </c>
      <c r="C16" s="39"/>
      <c r="D16" s="39"/>
      <c r="E16" s="98"/>
      <c r="F16" s="30" t="s">
        <v>961</v>
      </c>
      <c r="G16" s="36">
        <v>40.6</v>
      </c>
      <c r="H16" s="113"/>
      <c r="I16" s="183">
        <v>2.39</v>
      </c>
      <c r="J16" s="105"/>
      <c r="K16" s="297">
        <f t="shared" si="0"/>
        <v>97.03</v>
      </c>
      <c r="L16" s="113"/>
      <c r="M16" s="343"/>
    </row>
    <row r="17" spans="1:13" ht="12" customHeight="1">
      <c r="A17" s="35" t="s">
        <v>263</v>
      </c>
      <c r="B17" s="100" t="s">
        <v>976</v>
      </c>
      <c r="C17" s="28"/>
      <c r="D17" s="28"/>
      <c r="E17" s="29"/>
      <c r="F17" s="40" t="s">
        <v>961</v>
      </c>
      <c r="G17" s="36">
        <v>40.6</v>
      </c>
      <c r="H17" s="113"/>
      <c r="I17" s="183">
        <v>16.43</v>
      </c>
      <c r="J17" s="105"/>
      <c r="K17" s="297">
        <f t="shared" si="0"/>
        <v>667.06</v>
      </c>
      <c r="L17" s="113"/>
      <c r="M17" s="343"/>
    </row>
    <row r="18" spans="1:13" ht="12" customHeight="1">
      <c r="A18" s="35" t="s">
        <v>264</v>
      </c>
      <c r="B18" s="27" t="s">
        <v>977</v>
      </c>
      <c r="C18" s="28"/>
      <c r="D18" s="147"/>
      <c r="E18" s="148"/>
      <c r="F18" s="40"/>
      <c r="G18" s="149"/>
      <c r="H18" s="47"/>
      <c r="I18" s="183"/>
      <c r="J18" s="47"/>
      <c r="K18" s="297"/>
      <c r="L18" s="46"/>
      <c r="M18" s="52"/>
    </row>
    <row r="19" spans="1:13" ht="12" customHeight="1">
      <c r="A19" s="35"/>
      <c r="B19" s="84" t="s">
        <v>978</v>
      </c>
      <c r="C19" s="28"/>
      <c r="D19" s="147"/>
      <c r="E19" s="148"/>
      <c r="F19" s="30" t="s">
        <v>961</v>
      </c>
      <c r="G19" s="36">
        <v>36.1</v>
      </c>
      <c r="H19" s="47"/>
      <c r="I19" s="183">
        <v>28.36</v>
      </c>
      <c r="J19" s="47"/>
      <c r="K19" s="297">
        <f t="shared" si="0"/>
        <v>1023.8</v>
      </c>
      <c r="L19" s="46"/>
      <c r="M19" s="52"/>
    </row>
    <row r="20" spans="1:16" s="101" customFormat="1" ht="12" customHeight="1">
      <c r="A20" s="35" t="s">
        <v>265</v>
      </c>
      <c r="B20" s="38" t="s">
        <v>996</v>
      </c>
      <c r="C20" s="137"/>
      <c r="D20" s="137"/>
      <c r="E20" s="138"/>
      <c r="F20" s="139" t="s">
        <v>963</v>
      </c>
      <c r="G20" s="36">
        <v>21.4</v>
      </c>
      <c r="H20" s="47"/>
      <c r="I20" s="183">
        <v>18.2</v>
      </c>
      <c r="J20" s="88"/>
      <c r="K20" s="297">
        <f t="shared" si="0"/>
        <v>389.48</v>
      </c>
      <c r="L20" s="89"/>
      <c r="M20" s="52"/>
      <c r="O20" s="102"/>
      <c r="P20" s="102"/>
    </row>
    <row r="21" spans="1:16" s="101" customFormat="1" ht="12" customHeight="1">
      <c r="A21" s="37" t="s">
        <v>266</v>
      </c>
      <c r="B21" s="84" t="s">
        <v>1104</v>
      </c>
      <c r="C21" s="39"/>
      <c r="D21" s="67"/>
      <c r="E21" s="68"/>
      <c r="F21" s="40" t="s">
        <v>963</v>
      </c>
      <c r="G21" s="41">
        <v>7</v>
      </c>
      <c r="H21" s="48"/>
      <c r="I21" s="183">
        <v>22.88</v>
      </c>
      <c r="J21" s="94"/>
      <c r="K21" s="297">
        <f t="shared" si="0"/>
        <v>160.16</v>
      </c>
      <c r="L21" s="95"/>
      <c r="M21" s="53">
        <f>SUM(K16:K21)</f>
        <v>2337.5299999999997</v>
      </c>
      <c r="O21" s="102"/>
      <c r="P21" s="102"/>
    </row>
    <row r="22" spans="1:16" s="101" customFormat="1" ht="12" customHeight="1">
      <c r="A22" s="141" t="s">
        <v>267</v>
      </c>
      <c r="B22" s="79" t="s">
        <v>975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2" customHeight="1">
      <c r="A23" s="37" t="s">
        <v>268</v>
      </c>
      <c r="B23" s="38" t="s">
        <v>1026</v>
      </c>
      <c r="C23" s="39"/>
      <c r="D23" s="39"/>
      <c r="E23" s="98"/>
      <c r="F23" s="40" t="s">
        <v>961</v>
      </c>
      <c r="G23" s="41">
        <v>42.6</v>
      </c>
      <c r="H23" s="48"/>
      <c r="I23" s="183">
        <v>17.04</v>
      </c>
      <c r="J23" s="94"/>
      <c r="K23" s="297">
        <f t="shared" si="0"/>
        <v>725.9</v>
      </c>
      <c r="L23" s="95"/>
      <c r="M23" s="53"/>
      <c r="O23" s="102"/>
      <c r="P23" s="102"/>
    </row>
    <row r="24" spans="1:16" s="101" customFormat="1" ht="12" customHeight="1">
      <c r="A24" s="37" t="s">
        <v>269</v>
      </c>
      <c r="B24" s="38" t="s">
        <v>970</v>
      </c>
      <c r="C24" s="39"/>
      <c r="D24" s="39"/>
      <c r="E24" s="98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2" customHeight="1">
      <c r="A25" s="37"/>
      <c r="B25" s="84" t="s">
        <v>1025</v>
      </c>
      <c r="C25" s="39"/>
      <c r="D25" s="39"/>
      <c r="E25" s="98"/>
      <c r="F25" s="40" t="s">
        <v>961</v>
      </c>
      <c r="G25" s="41">
        <v>42.6</v>
      </c>
      <c r="H25" s="48"/>
      <c r="I25" s="183">
        <v>34.46</v>
      </c>
      <c r="J25" s="94"/>
      <c r="K25" s="297">
        <f t="shared" si="0"/>
        <v>1468</v>
      </c>
      <c r="L25" s="95"/>
      <c r="M25" s="53"/>
      <c r="O25" s="102"/>
      <c r="P25" s="102"/>
    </row>
    <row r="26" spans="1:16" s="101" customFormat="1" ht="12" customHeight="1">
      <c r="A26" s="37" t="s">
        <v>270</v>
      </c>
      <c r="B26" s="38" t="s">
        <v>1027</v>
      </c>
      <c r="C26" s="28"/>
      <c r="D26" s="28"/>
      <c r="E26" s="29"/>
      <c r="F26" s="40" t="s">
        <v>963</v>
      </c>
      <c r="G26" s="41">
        <v>25.4</v>
      </c>
      <c r="H26" s="48"/>
      <c r="I26" s="183">
        <v>13.13</v>
      </c>
      <c r="J26" s="94"/>
      <c r="K26" s="297">
        <f t="shared" si="0"/>
        <v>333.5</v>
      </c>
      <c r="L26" s="95"/>
      <c r="M26" s="53">
        <f>SUM(K23:K26)</f>
        <v>2527.4</v>
      </c>
      <c r="O26" s="102"/>
      <c r="P26" s="102"/>
    </row>
    <row r="27" spans="1:16" s="101" customFormat="1" ht="12" customHeight="1">
      <c r="A27" s="78" t="s">
        <v>271</v>
      </c>
      <c r="B27" s="79" t="s">
        <v>983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2" customHeight="1">
      <c r="A28" s="37" t="s">
        <v>272</v>
      </c>
      <c r="B28" s="100" t="s">
        <v>984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2" customHeight="1">
      <c r="A29" s="37"/>
      <c r="B29" s="100" t="s">
        <v>1116</v>
      </c>
      <c r="C29" s="39"/>
      <c r="D29" s="39"/>
      <c r="E29" s="98"/>
      <c r="F29" s="40" t="s">
        <v>961</v>
      </c>
      <c r="G29" s="41">
        <v>4.4</v>
      </c>
      <c r="H29" s="48"/>
      <c r="I29" s="183">
        <v>456.64</v>
      </c>
      <c r="J29" s="94"/>
      <c r="K29" s="297">
        <f t="shared" si="0"/>
        <v>2009.22</v>
      </c>
      <c r="L29" s="95"/>
      <c r="M29" s="53"/>
      <c r="O29" s="102"/>
      <c r="P29" s="102"/>
    </row>
    <row r="30" spans="1:16" s="101" customFormat="1" ht="12" customHeight="1">
      <c r="A30" s="37" t="s">
        <v>273</v>
      </c>
      <c r="B30" s="38" t="s">
        <v>1101</v>
      </c>
      <c r="C30" s="39"/>
      <c r="D30" s="39"/>
      <c r="E30" s="98"/>
      <c r="F30" s="40" t="s">
        <v>961</v>
      </c>
      <c r="G30" s="140">
        <v>1.8</v>
      </c>
      <c r="H30" s="48"/>
      <c r="I30" s="183">
        <v>248.31</v>
      </c>
      <c r="J30" s="94"/>
      <c r="K30" s="297">
        <f t="shared" si="0"/>
        <v>446.96</v>
      </c>
      <c r="L30" s="95"/>
      <c r="M30" s="53"/>
      <c r="O30" s="102"/>
      <c r="P30" s="102"/>
    </row>
    <row r="31" spans="1:16" s="101" customFormat="1" ht="12" customHeight="1">
      <c r="A31" s="37" t="s">
        <v>274</v>
      </c>
      <c r="B31" s="160" t="s">
        <v>1098</v>
      </c>
      <c r="C31" s="137"/>
      <c r="D31" s="137"/>
      <c r="E31" s="138"/>
      <c r="F31" s="40"/>
      <c r="G31" s="41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2" customHeight="1">
      <c r="A32" s="37"/>
      <c r="B32" s="160" t="s">
        <v>991</v>
      </c>
      <c r="C32" s="137"/>
      <c r="D32" s="137"/>
      <c r="E32" s="138"/>
      <c r="F32" s="40" t="s">
        <v>962</v>
      </c>
      <c r="G32" s="41">
        <v>1</v>
      </c>
      <c r="H32" s="48"/>
      <c r="I32" s="45">
        <v>255.64</v>
      </c>
      <c r="J32" s="94"/>
      <c r="K32" s="297">
        <f t="shared" si="0"/>
        <v>255.64</v>
      </c>
      <c r="L32" s="91"/>
      <c r="M32" s="53">
        <f>SUM(K29:K32)</f>
        <v>2711.8199999999997</v>
      </c>
      <c r="O32" s="86"/>
      <c r="P32" s="86"/>
    </row>
    <row r="33" spans="1:16" s="85" customFormat="1" ht="12" customHeight="1">
      <c r="A33" s="78" t="s">
        <v>275</v>
      </c>
      <c r="B33" s="80" t="s">
        <v>985</v>
      </c>
      <c r="C33" s="39"/>
      <c r="D33" s="39"/>
      <c r="E33" s="98"/>
      <c r="F33" s="40"/>
      <c r="G33" s="41"/>
      <c r="H33" s="48"/>
      <c r="I33" s="45"/>
      <c r="J33" s="94"/>
      <c r="K33" s="297"/>
      <c r="L33" s="91"/>
      <c r="M33" s="53"/>
      <c r="O33" s="86"/>
      <c r="P33" s="86"/>
    </row>
    <row r="34" spans="1:16" s="85" customFormat="1" ht="12" customHeight="1">
      <c r="A34" s="37" t="s">
        <v>276</v>
      </c>
      <c r="B34" s="27" t="s">
        <v>986</v>
      </c>
      <c r="C34" s="39"/>
      <c r="D34" s="39"/>
      <c r="E34" s="98"/>
      <c r="F34" s="40" t="s">
        <v>961</v>
      </c>
      <c r="G34" s="41">
        <v>4.34</v>
      </c>
      <c r="H34" s="48"/>
      <c r="I34" s="45">
        <v>59.8</v>
      </c>
      <c r="J34" s="94"/>
      <c r="K34" s="297">
        <f t="shared" si="0"/>
        <v>259.53</v>
      </c>
      <c r="L34" s="91"/>
      <c r="M34" s="53">
        <f>K34</f>
        <v>259.53</v>
      </c>
      <c r="O34" s="86"/>
      <c r="P34" s="86"/>
    </row>
    <row r="35" spans="1:16" s="85" customFormat="1" ht="12" customHeight="1">
      <c r="A35" s="78" t="s">
        <v>277</v>
      </c>
      <c r="B35" s="79" t="s">
        <v>964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2" customHeight="1">
      <c r="A36" s="37" t="s">
        <v>278</v>
      </c>
      <c r="B36" s="38" t="s">
        <v>979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2" customHeight="1">
      <c r="A37" s="37"/>
      <c r="B37" s="27" t="s">
        <v>980</v>
      </c>
      <c r="C37" s="39"/>
      <c r="D37" s="39"/>
      <c r="E37" s="98"/>
      <c r="F37" s="40" t="s">
        <v>961</v>
      </c>
      <c r="G37" s="41">
        <v>77.95</v>
      </c>
      <c r="H37" s="48"/>
      <c r="I37" s="103">
        <v>5.62</v>
      </c>
      <c r="J37" s="94"/>
      <c r="K37" s="297">
        <f t="shared" si="0"/>
        <v>438.08</v>
      </c>
      <c r="L37" s="95"/>
      <c r="M37" s="53"/>
      <c r="O37" s="86"/>
      <c r="P37" s="86"/>
    </row>
    <row r="38" spans="1:16" s="85" customFormat="1" ht="12" customHeight="1">
      <c r="A38" s="37" t="s">
        <v>279</v>
      </c>
      <c r="B38" s="38" t="s">
        <v>981</v>
      </c>
      <c r="C38" s="39"/>
      <c r="D38" s="39"/>
      <c r="E38" s="98"/>
      <c r="F38" s="40" t="s">
        <v>961</v>
      </c>
      <c r="G38" s="41">
        <v>77.95</v>
      </c>
      <c r="H38" s="48"/>
      <c r="I38" s="103">
        <v>9.34</v>
      </c>
      <c r="J38" s="94"/>
      <c r="K38" s="297">
        <f t="shared" si="0"/>
        <v>728.05</v>
      </c>
      <c r="L38" s="95"/>
      <c r="M38" s="53"/>
      <c r="O38" s="86"/>
      <c r="P38" s="86"/>
    </row>
    <row r="39" spans="1:16" s="85" customFormat="1" ht="12" customHeight="1">
      <c r="A39" s="37" t="s">
        <v>280</v>
      </c>
      <c r="B39" s="160" t="s">
        <v>1102</v>
      </c>
      <c r="C39" s="137"/>
      <c r="D39" s="137"/>
      <c r="E39" s="138"/>
      <c r="F39" s="139" t="s">
        <v>961</v>
      </c>
      <c r="G39" s="140">
        <v>3.36</v>
      </c>
      <c r="H39" s="48"/>
      <c r="I39" s="103">
        <v>8.65</v>
      </c>
      <c r="J39" s="94"/>
      <c r="K39" s="297">
        <f t="shared" si="0"/>
        <v>29.06</v>
      </c>
      <c r="L39" s="95"/>
      <c r="M39" s="53">
        <f>SUM(K37:K39)</f>
        <v>1195.1899999999998</v>
      </c>
      <c r="O39" s="86"/>
      <c r="P39" s="86"/>
    </row>
    <row r="40" spans="1:16" s="85" customFormat="1" ht="12" customHeight="1">
      <c r="A40" s="78" t="s">
        <v>281</v>
      </c>
      <c r="B40" s="116" t="s">
        <v>1001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2" customHeight="1">
      <c r="A41" s="37" t="s">
        <v>282</v>
      </c>
      <c r="B41" s="100" t="s">
        <v>1002</v>
      </c>
      <c r="C41" s="39"/>
      <c r="D41" s="39"/>
      <c r="E41" s="98"/>
      <c r="F41" s="40" t="s">
        <v>961</v>
      </c>
      <c r="G41" s="41">
        <v>6</v>
      </c>
      <c r="H41" s="48"/>
      <c r="I41" s="103">
        <v>78.25</v>
      </c>
      <c r="J41" s="94"/>
      <c r="K41" s="297">
        <f t="shared" si="0"/>
        <v>469.5</v>
      </c>
      <c r="L41" s="95"/>
      <c r="M41" s="53"/>
      <c r="O41" s="86"/>
      <c r="P41" s="86"/>
    </row>
    <row r="42" spans="1:16" s="85" customFormat="1" ht="12" customHeight="1" thickBot="1">
      <c r="A42" s="37" t="s">
        <v>283</v>
      </c>
      <c r="B42" s="27" t="s">
        <v>3</v>
      </c>
      <c r="C42" s="39"/>
      <c r="D42" s="67"/>
      <c r="E42" s="68"/>
      <c r="F42" s="40" t="s">
        <v>961</v>
      </c>
      <c r="G42" s="41">
        <v>1.35</v>
      </c>
      <c r="H42" s="48"/>
      <c r="I42" s="103">
        <v>149.92</v>
      </c>
      <c r="J42" s="94"/>
      <c r="K42" s="297">
        <f t="shared" si="0"/>
        <v>202.39</v>
      </c>
      <c r="L42" s="95"/>
      <c r="M42" s="53">
        <f>SUM(K41:K42)</f>
        <v>671.89</v>
      </c>
      <c r="O42" s="86"/>
      <c r="P42" s="86"/>
    </row>
    <row r="43" spans="1:13" ht="19.5" customHeight="1" thickTop="1">
      <c r="A43" s="69" t="str">
        <f>Plan1!A52</f>
        <v>DATA:   03/03/2005   </v>
      </c>
      <c r="B43" s="70"/>
      <c r="C43" s="71" t="s">
        <v>965</v>
      </c>
      <c r="D43" s="70"/>
      <c r="E43" s="72"/>
      <c r="F43" s="70" t="s">
        <v>952</v>
      </c>
      <c r="G43" s="72"/>
      <c r="H43" s="70" t="s">
        <v>959</v>
      </c>
      <c r="I43" s="72"/>
      <c r="J43" s="70"/>
      <c r="K43" s="104">
        <f>SUM(K5:K42)</f>
        <v>92705.48999999995</v>
      </c>
      <c r="L43" s="97"/>
      <c r="M43" s="345">
        <f>SUM(M5:M42)</f>
        <v>92705.48999999998</v>
      </c>
    </row>
    <row r="44" spans="1:13" ht="19.5" customHeight="1" thickBot="1">
      <c r="A44" s="24"/>
      <c r="B44" s="25"/>
      <c r="C44" s="56"/>
      <c r="D44" s="23"/>
      <c r="E44" s="57"/>
      <c r="F44" s="23"/>
      <c r="G44" s="57"/>
      <c r="H44" s="23" t="s">
        <v>960</v>
      </c>
      <c r="I44" s="57"/>
      <c r="J44" s="23"/>
      <c r="K44" s="73"/>
      <c r="L44" s="23"/>
      <c r="M44" s="346"/>
    </row>
    <row r="45" spans="3:13" ht="15" customHeight="1" thickTop="1">
      <c r="C45" s="55"/>
      <c r="M45" s="7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Celso Braulio Alves Mendes</cp:lastModifiedBy>
  <cp:lastPrinted>2014-12-01T16:43:33Z</cp:lastPrinted>
  <dcterms:created xsi:type="dcterms:W3CDTF">1996-10-29T12:43:50Z</dcterms:created>
  <dcterms:modified xsi:type="dcterms:W3CDTF">2015-02-24T20:04:14Z</dcterms:modified>
  <cp:category/>
  <cp:version/>
  <cp:contentType/>
  <cp:contentStatus/>
</cp:coreProperties>
</file>