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875" tabRatio="745" activeTab="0"/>
  </bookViews>
  <sheets>
    <sheet name="ORÇAMENTO" sheetId="1" r:id="rId1"/>
    <sheet name="RESUMO" sheetId="2" r:id="rId2"/>
    <sheet name="Cron. Fisico financeiro" sheetId="3" r:id="rId3"/>
    <sheet name="Plan1" sheetId="4" r:id="rId4"/>
  </sheets>
  <definedNames>
    <definedName name="_xlfn.SUMIFS" hidden="1">#NAME?</definedName>
    <definedName name="_xlnm.Print_Area" localSheetId="2">'Cron. Fisico financeiro'!$A$1:$S$69</definedName>
    <definedName name="_xlnm.Print_Area" localSheetId="0">'ORÇAMENTO'!$A$1:$H$187</definedName>
    <definedName name="_xlnm.Print_Area" localSheetId="1">'RESUMO'!$A$1:$J$35</definedName>
  </definedNames>
  <calcPr fullCalcOnLoad="1"/>
</workbook>
</file>

<file path=xl/comments1.xml><?xml version="1.0" encoding="utf-8"?>
<comments xmlns="http://schemas.openxmlformats.org/spreadsheetml/2006/main">
  <authors>
    <author>Carol Note</author>
  </authors>
  <commentList>
    <comment ref="H184" authorId="0">
      <text>
        <r>
          <rPr>
            <b/>
            <sz val="9"/>
            <rFont val="Tahoma"/>
            <family val="2"/>
          </rPr>
          <t>Carol Note: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<sst xmlns="http://schemas.openxmlformats.org/spreadsheetml/2006/main" count="931" uniqueCount="542">
  <si>
    <t>ITEM</t>
  </si>
  <si>
    <t xml:space="preserve">Unid. </t>
  </si>
  <si>
    <t>Quant.</t>
  </si>
  <si>
    <t>PREÇO (R$)</t>
  </si>
  <si>
    <t>Unit.</t>
  </si>
  <si>
    <t>Total</t>
  </si>
  <si>
    <t>7.0</t>
  </si>
  <si>
    <t>M</t>
  </si>
  <si>
    <t>UN</t>
  </si>
  <si>
    <t>M³</t>
  </si>
  <si>
    <t>M2</t>
  </si>
  <si>
    <t>M²</t>
  </si>
  <si>
    <t>H</t>
  </si>
  <si>
    <t>1.0</t>
  </si>
  <si>
    <t xml:space="preserve"> 42039</t>
  </si>
  <si>
    <t xml:space="preserve"> Preparo manual de talude, compreendendo acerto, raspagem eventual de   até 0,30m de prof. e afastamento lateral</t>
  </si>
  <si>
    <t>41086</t>
  </si>
  <si>
    <t>TRATAMENTO EM ENCOSTA EST.10+10M A 25, 28 A 40, 40 A 43 E 43 A 48</t>
  </si>
  <si>
    <t>SERVIÇOS PRELIMINARES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</si>
  <si>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</si>
  <si>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</si>
  <si>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</si>
  <si>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</si>
  <si>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</si>
  <si>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</si>
  <si>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</si>
  <si>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</si>
  <si>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</si>
  <si>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INSTALAÇÃO DO CANTEIRO DE OBRAS</t>
  </si>
  <si>
    <t>1.2.1</t>
  </si>
  <si>
    <t>1.2.2</t>
  </si>
  <si>
    <t>1.2.3</t>
  </si>
  <si>
    <t xml:space="preserve"> 41500</t>
  </si>
  <si>
    <t xml:space="preserve"> Tapume de chapa de compensado resinado esp. 6mm, 2,20 x 1,10 dispondo de abertura e portão. com 2,20m de altura, incl. pintura 
 </t>
  </si>
  <si>
    <t>41502</t>
  </si>
  <si>
    <t>1.2.4</t>
  </si>
  <si>
    <t>m</t>
  </si>
  <si>
    <t>und</t>
  </si>
  <si>
    <t>UD</t>
  </si>
  <si>
    <t>m³</t>
  </si>
  <si>
    <t>TOTAL</t>
  </si>
  <si>
    <t>M3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</si>
  <si>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</si>
  <si>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</si>
  <si>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IOPES</t>
  </si>
  <si>
    <t>DESCRIÇÃO</t>
  </si>
  <si>
    <t>CÓDIGO</t>
  </si>
  <si>
    <t>SERVIÇO</t>
  </si>
  <si>
    <t>Placa de obra nas dimensões de 3,0 x 6,0 m, padrão PMPK</t>
  </si>
  <si>
    <t>020703</t>
  </si>
  <si>
    <t>Barracão para depósito de cimento área de 10.90m2, de chapa de compensado 12mm e pontaletes 8x8cm, piso cimentado e cobertura de telhas de fibrocimento de 6mm, inclusive ponto de luz, conf. projeto (1 utilização)</t>
  </si>
  <si>
    <t>Refeitório com paredes de chapa de compens. 12mm e pontaletes 8x8cm, piso ciment. e cob. de telhas fibroc. 6mm, incl. ponto de luz e cx. de inspeção (cons. 1.21 m2/func./turno), conf. projeto (1 utilização)</t>
  </si>
  <si>
    <t>Unidade de sanitário e vestiário p/ até 20 func. área de 18.15m2, paredes de chapa compens. 12mm e pontalete 8x8cm, piso cimentado, cobert. telha fibroc. 6mm, incl. instalação de luz e cx. de inspeção, conf. projeto (1 utilização)</t>
  </si>
  <si>
    <t>UND</t>
  </si>
  <si>
    <t>Reservatório de fibra de vidro de 1000 L, incl. suporte em madeira de 7x12cm e 8x7cm, elevado de 4m,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</si>
  <si>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</si>
  <si>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</si>
  <si>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20713</t>
  </si>
  <si>
    <t>Rede de esgoto, contendo fossa e filtro, inclusive tubos e conexões de ligação entre caixas, considerando distância de 25m, conforme projeto (1 utilização)</t>
  </si>
  <si>
    <t>KM</t>
  </si>
  <si>
    <t>42632</t>
  </si>
  <si>
    <t xml:space="preserve">Projeto Geométrico de rodovias com pista simples em área urbana </t>
  </si>
  <si>
    <t>43118</t>
  </si>
  <si>
    <t>Projeto de Iluminação Viária</t>
  </si>
  <si>
    <t xml:space="preserve">43114      </t>
  </si>
  <si>
    <t xml:space="preserve"> Projeto de Drenagem e OAC de rodovias em pista simples em área urbana                </t>
  </si>
  <si>
    <t>43109</t>
  </si>
  <si>
    <t xml:space="preserve">  Projeto de Terraplenagem de rodovias em pista simples área urbana </t>
  </si>
  <si>
    <t xml:space="preserve">  Projeto de Pavimentação para implantação de rodovias em pista simples </t>
  </si>
  <si>
    <t>43149</t>
  </si>
  <si>
    <t xml:space="preserve">43196   </t>
  </si>
  <si>
    <t xml:space="preserve"> Projeto de Obras Complementares em rodovias    </t>
  </si>
  <si>
    <t>42047</t>
  </si>
  <si>
    <t xml:space="preserve"> Ud</t>
  </si>
  <si>
    <t>Elementos de madeira para sinalização - cavaletes</t>
  </si>
  <si>
    <t>DER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</si>
  <si>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</si>
  <si>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</si>
  <si>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</si>
  <si>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</si>
  <si>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</si>
  <si>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</si>
  <si>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</si>
  <si>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</si>
  <si>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SERVIÇOS AUXILIARES ADMINISTRATIVO</t>
  </si>
  <si>
    <t>20021</t>
  </si>
  <si>
    <t>Auxiliar de administraçao</t>
  </si>
  <si>
    <t>20026</t>
  </si>
  <si>
    <t>Auxiliar de laboratório</t>
  </si>
  <si>
    <t>20029</t>
  </si>
  <si>
    <t>Auxiliar de topografia</t>
  </si>
  <si>
    <t>20069</t>
  </si>
  <si>
    <t>Engenheiro</t>
  </si>
  <si>
    <t>20076</t>
  </si>
  <si>
    <t>Engenheiro coordenador (sênior)</t>
  </si>
  <si>
    <t>20089</t>
  </si>
  <si>
    <t>Laboratorista</t>
  </si>
  <si>
    <t>20014</t>
  </si>
  <si>
    <t>Topógrafo</t>
  </si>
  <si>
    <t>20019</t>
  </si>
  <si>
    <t>Vigia</t>
  </si>
  <si>
    <t>20157</t>
  </si>
  <si>
    <t>Laboratorista de Usina</t>
  </si>
  <si>
    <t>20063</t>
  </si>
  <si>
    <t>Encarregado de pista</t>
  </si>
  <si>
    <t>20094</t>
  </si>
  <si>
    <t>Almoxarife</t>
  </si>
  <si>
    <t>2.0</t>
  </si>
  <si>
    <t>2.1.1</t>
  </si>
  <si>
    <t>42225</t>
  </si>
  <si>
    <t>Escalonamento de taludes com escavadeira</t>
  </si>
  <si>
    <t>2.1.2</t>
  </si>
  <si>
    <t>2.1.3</t>
  </si>
  <si>
    <t>Revestimento vegetal por hidrossemeadura com manta de fibras vegetais</t>
  </si>
  <si>
    <t>2.1.4</t>
  </si>
  <si>
    <t>40102</t>
  </si>
  <si>
    <t>Revestimento vegetal com grama em placas, inclusive transporte de grama</t>
  </si>
  <si>
    <t>2.1.5</t>
  </si>
  <si>
    <t>40670</t>
  </si>
  <si>
    <t>Sarjeta de concreto (STC - 04) calha triangular de bancada em corte, inclusive caiação</t>
  </si>
  <si>
    <t>2.1.6</t>
  </si>
  <si>
    <t>40699</t>
  </si>
  <si>
    <t>Valeta de proteção de corte revestida em concreto VPC-03</t>
  </si>
  <si>
    <t>2.1.7</t>
  </si>
  <si>
    <t>42880</t>
  </si>
  <si>
    <t xml:space="preserve">Descida d'água concreto simples (degraus) c/ caiação apoio em Vias Urbanas </t>
  </si>
  <si>
    <t>2.1.8</t>
  </si>
  <si>
    <t>40675</t>
  </si>
  <si>
    <t>Entrada para descida d'agua  (calha/degraus) inclusive caiação</t>
  </si>
  <si>
    <t>2.1.9</t>
  </si>
  <si>
    <t>Dissipador de energia aplicado a saída de sarjeta/valeta</t>
  </si>
  <si>
    <t>2.1.10</t>
  </si>
  <si>
    <t>40689</t>
  </si>
  <si>
    <t>Saída d'água concreto p/ corte c/ caiação</t>
  </si>
  <si>
    <t>2.1.11</t>
  </si>
  <si>
    <t>42996</t>
  </si>
  <si>
    <t>Gabiões com caixas galvanizadas, sem manta, em Vias Urbanas</t>
  </si>
  <si>
    <t>3.0</t>
  </si>
  <si>
    <t xml:space="preserve">REDE COLETORA DE ESGOTO </t>
  </si>
  <si>
    <t xml:space="preserve">REDE COLETORA EM TUBO PVC </t>
  </si>
  <si>
    <t>3.1.1</t>
  </si>
  <si>
    <t>Tubo PVC rígido para esgoto no diâmetro de 100mm incluindo escavação e aterro com areia</t>
  </si>
  <si>
    <t>3.1.2</t>
  </si>
  <si>
    <t>Tubo PVC rígido para esgoto no diâmetro de 150mm incluindo escavação e aterro com areia</t>
  </si>
  <si>
    <t>3.1.3</t>
  </si>
  <si>
    <t>Escavação manual em material de 1a. categoria, até 1.50 m de profundidade</t>
  </si>
  <si>
    <t>3.1.4</t>
  </si>
  <si>
    <t>030305</t>
  </si>
  <si>
    <t>Transporte de material encosta acima, serviço inteiramente manual, a 10m de distância, considerados ao longo da encosta, inclusive carga e descarga (txdam)</t>
  </si>
  <si>
    <t>3.1.5</t>
  </si>
  <si>
    <t>3.1.7</t>
  </si>
  <si>
    <t>40554</t>
  </si>
  <si>
    <t>3.1.8</t>
  </si>
  <si>
    <t>42981</t>
  </si>
  <si>
    <t>Escoramento de cavas e valas, inclusive fornecimento e transporte das 
madeiras, em Vias Urbanas</t>
  </si>
  <si>
    <t>3.1.9</t>
  </si>
  <si>
    <t>43332</t>
  </si>
  <si>
    <t>Esgotamento com auxilio de ponteria drenante para rebaixamento de lençol freático, inclusive mobilização e desmobilização</t>
  </si>
  <si>
    <t>MÊS</t>
  </si>
  <si>
    <t>3.1.10</t>
  </si>
  <si>
    <t>Caixa de passagem para tubos de  H-&gt;1,50 m</t>
  </si>
  <si>
    <t>3.1.11</t>
  </si>
  <si>
    <t xml:space="preserve">Cones para sinalização, fornecimento e colocação                                                        </t>
  </si>
  <si>
    <t>Sinalização noturna ( fio com lâmpada e balde ), fornecimento e instalação</t>
  </si>
  <si>
    <t>Defensa metálica (1 lâmina com espessura -&gt; 3 mm), fornecimento ecolocação</t>
  </si>
  <si>
    <t>Placas de sinalização, inclusive materiais, substituição</t>
  </si>
  <si>
    <t xml:space="preserve">POSSIVEIS REPAROS </t>
  </si>
  <si>
    <t>Tubo de PVC rígido soldável marrom, diâm. 75mm (21/2"), inclusive conexões</t>
  </si>
  <si>
    <t>Religação de rede de água em PVC DN 32mm, incluisve conexões</t>
  </si>
  <si>
    <t>43068</t>
  </si>
  <si>
    <t>Remanejamento de ligação e religação de redes de esgoto, em Vias Urbanas</t>
  </si>
  <si>
    <t>40902</t>
  </si>
  <si>
    <t>Deslocamento de cerca de madeira com 4 fios de arame</t>
  </si>
  <si>
    <t>4.0</t>
  </si>
  <si>
    <t>DRENAGEM</t>
  </si>
  <si>
    <t>4.1.1</t>
  </si>
  <si>
    <t>40258</t>
  </si>
  <si>
    <t>Escavação manual em mat. 1ª cat. H-&gt; 0,00 a 1,50 m</t>
  </si>
  <si>
    <t>4.1.2</t>
  </si>
  <si>
    <t>40282</t>
  </si>
  <si>
    <t>Escavação mecânica em material de 1ª cat. H-&gt; 0,00 a 1,50 m</t>
  </si>
  <si>
    <t>4.1.3</t>
  </si>
  <si>
    <t>40285</t>
  </si>
  <si>
    <t>Escavação mecânica em material de 1ª cat. H-&gt; 0,00 a 1,50 m com ESGOTAMENTO</t>
  </si>
  <si>
    <t>4.1.4</t>
  </si>
  <si>
    <t>Remoção de solos moles, incluindo carregamento mecânico com Escavadeira hidráulica em Vias Urbanas</t>
  </si>
  <si>
    <t>4.1.5</t>
  </si>
  <si>
    <t>40307</t>
  </si>
  <si>
    <t>Escoramento de cavas e valas, inclusive fornecimento e transportes das madeiras</t>
  </si>
  <si>
    <t>4.1.6</t>
  </si>
  <si>
    <t>41028</t>
  </si>
  <si>
    <t>Plataforma ou passarela de pinho de 1ª ou similar, 1" x 12"</t>
  </si>
  <si>
    <t>4.1.7</t>
  </si>
  <si>
    <t>40300</t>
  </si>
  <si>
    <t>Apiloamento manual</t>
  </si>
  <si>
    <t>4.1.8</t>
  </si>
  <si>
    <t>40304</t>
  </si>
  <si>
    <t>4.1.9</t>
  </si>
  <si>
    <t>4.1.10</t>
  </si>
  <si>
    <t>030304</t>
  </si>
  <si>
    <t>Índice de preço para remoção de entulho decorrente da execução de obras (Classe A CONAMA - NBR 10.004 - Classe II-B), incluindo aluguel da caçamba, carga, transporte e descarga em área licenciada</t>
  </si>
  <si>
    <t>4.1.11</t>
  </si>
  <si>
    <t>4.1.12</t>
  </si>
  <si>
    <t>40424</t>
  </si>
  <si>
    <t>Corpo BSTC (greide) diâmetro 0,40 m CA-1 MF inclusive escavação, reaterro e transporte do tubo</t>
  </si>
  <si>
    <t>4.1.13</t>
  </si>
  <si>
    <t>40449</t>
  </si>
  <si>
    <t>Corpo BSTC (grota) diâmetro 0,80 m CA-1 PB exclusive escavação e 
reaterro, inclusive transporte do tubo</t>
  </si>
  <si>
    <t>40452</t>
  </si>
  <si>
    <t>Corpo BSTC (grota) diâmetro 1,00 m CA-1 MF exclusive escavação e reaterro, inclusive transporte do tubo</t>
  </si>
  <si>
    <t>41174</t>
  </si>
  <si>
    <t>Berço em brita para BSTC diâm. -&gt; 0,40 m em Vias Urbanas</t>
  </si>
  <si>
    <t>41176</t>
  </si>
  <si>
    <t>Berço em brita para BSTC diam. -&gt; 0,80 m em Vias Urbanas</t>
  </si>
  <si>
    <t>40531</t>
  </si>
  <si>
    <t xml:space="preserve">Boca de concreto ciclópico para BSTC diâmetro 0,80 m </t>
  </si>
  <si>
    <t>40532</t>
  </si>
  <si>
    <t xml:space="preserve">Boca de concreto ciclópico para BSTC diâmetro 1,00 m </t>
  </si>
  <si>
    <t>40555</t>
  </si>
  <si>
    <t>Poço de visita (tubo D-&gt;0,80 m) H-&gt;1,90 m com tampão F.F.A.P., inclusive escavação e transporte do tampão (DET. COMFORME PROJETO PADRAO PMPK)</t>
  </si>
  <si>
    <t>40556</t>
  </si>
  <si>
    <t xml:space="preserve"> Poço de visita (tubo D-&gt;1,00 m) H-&gt;2,10 m com tampão F.F.A.P., escavação e transporte do tampão (DET. COMFORME PROJETO PADRAO PMPK)</t>
  </si>
  <si>
    <t>40557</t>
  </si>
  <si>
    <t>Pescoço de poço de visita H-&gt;0,30 m, diâm. -&gt; 0,60 m, fornecimento, assentamento e transport</t>
  </si>
  <si>
    <t>41241</t>
  </si>
  <si>
    <t>Caixa ralo em blocos pré-moldados e grelha articulada em FFA em Vias Urbanas</t>
  </si>
  <si>
    <t>4.2</t>
  </si>
  <si>
    <t>GALERIA  RUA ATILA VIVACQUA</t>
  </si>
  <si>
    <t>4.2.1</t>
  </si>
  <si>
    <t xml:space="preserve">Esgotamento de escavações para rebaixamento do nível dágua nos serviços   de bueiros,galerias e outros, com conj. moto bomba </t>
  </si>
  <si>
    <t xml:space="preserve"> BSCC (pré-moldado) 3,00 x 3,00 x 1,00m CL 45t, inclusive transporte de  Anel de Bueiro Celular Pré-moldado </t>
  </si>
  <si>
    <t xml:space="preserve"> Argamassa cimento e areia traço 1:4 em Vias Urbanas </t>
  </si>
  <si>
    <t>5.0</t>
  </si>
  <si>
    <t>PAVIMENTAÇÃO EM VIAS URBANAS</t>
  </si>
  <si>
    <t>5.1</t>
  </si>
  <si>
    <t>TERRAPLENAGEM</t>
  </si>
  <si>
    <t>5.1.1</t>
  </si>
  <si>
    <t>40106</t>
  </si>
  <si>
    <t>Escavação, carga e transporte de material de 1º categoria</t>
  </si>
  <si>
    <t>5.1.2</t>
  </si>
  <si>
    <t>40756</t>
  </si>
  <si>
    <t>Reforço do sub leito 100% P.I.</t>
  </si>
  <si>
    <t>5.1.3</t>
  </si>
  <si>
    <t>42478</t>
  </si>
  <si>
    <t>5.1.4</t>
  </si>
  <si>
    <t>40109</t>
  </si>
  <si>
    <t>Sub-base de solo estabilizada granulométricamente sem mistura inclusive escavação e carga</t>
  </si>
  <si>
    <t>5.1.5</t>
  </si>
  <si>
    <t>Base de brita graduada, inclusive fornecimento, exclusive transporte da brita em Vias Urbanas</t>
  </si>
  <si>
    <t>5.2</t>
  </si>
  <si>
    <t>PAVIMENTO</t>
  </si>
  <si>
    <t>5.2.1</t>
  </si>
  <si>
    <t>5.2.2</t>
  </si>
  <si>
    <t>42485</t>
  </si>
  <si>
    <t>Pintura de ligação inclusive fornecimento e transporte comercial do material betuminoso em Vias Urbanas</t>
  </si>
  <si>
    <t>5.2.3</t>
  </si>
  <si>
    <t>42491</t>
  </si>
  <si>
    <t xml:space="preserve">CBUQ (camada pronta - binder) inclusive fornecimento e transportecomercial do CAP, exclusive transporte da massa em Vias Urbanas </t>
  </si>
  <si>
    <t>T</t>
  </si>
  <si>
    <t>5.2.4</t>
  </si>
  <si>
    <t>42492</t>
  </si>
  <si>
    <t>CBUQ (camada pronta - capa) inclusive fornecimento e transporte comercia do CAP, exclusive transporte da massa em Vias Urbanas</t>
  </si>
  <si>
    <t>40662</t>
  </si>
  <si>
    <t xml:space="preserve"> Meio fio de concreto MFC 05, inclusive caiação </t>
  </si>
  <si>
    <t>040329</t>
  </si>
  <si>
    <t>Fornecimento e aplicação de concreto USINADO Fck=20 MPa - considerando BOMBEAMENTO (5% de perdas já incluído no custo) (6% de taxa p/concr.bombeavel</t>
  </si>
  <si>
    <t>040304</t>
  </si>
  <si>
    <t>Fôrma chapas de madeira compensada resinada, de 12 mm de espessura, levando-se em conta a utilização 3 vezes, reforçadas com sarrafos de madeira de 2.5 x 10.0 cm (incl. material, montagem, escoramento com pontaletes 8x8cm e desf.)</t>
  </si>
  <si>
    <t>MERCADO</t>
  </si>
  <si>
    <t>COTAÇÃO</t>
  </si>
  <si>
    <t>130209</t>
  </si>
  <si>
    <t>Piso de cimentado camurçado executado com argamassa de cimento e areia no traço 1:3, esp. 3.0cm</t>
  </si>
  <si>
    <t>Pigmentação a base de oxido de ferro na cor vermelha</t>
  </si>
  <si>
    <t>kg</t>
  </si>
  <si>
    <t>6.0</t>
  </si>
  <si>
    <t>SINALIZAÇÃO</t>
  </si>
  <si>
    <t>40927</t>
  </si>
  <si>
    <t xml:space="preserve"> Sinalização horizontal TMD-&gt;600, vida útil 3 anos, taxa-&gt;3,0 kg/m² material  termoplástico ) </t>
  </si>
  <si>
    <t xml:space="preserve"> 40936</t>
  </si>
  <si>
    <t xml:space="preserve"> Sinalização vertical com chapa revestida em película, inclusive suporte em  madeira</t>
  </si>
  <si>
    <t xml:space="preserve"> 40935 </t>
  </si>
  <si>
    <t xml:space="preserve"> Tachão refletivo birrefletorizado, fornecimento e aplicação</t>
  </si>
  <si>
    <t>PAISAGISMO E URBANISMO</t>
  </si>
  <si>
    <t xml:space="preserve">PAISAGISMO </t>
  </si>
  <si>
    <t>42203</t>
  </si>
  <si>
    <t xml:space="preserve">42202 </t>
  </si>
  <si>
    <t>Fornecimento e espalhamento de terra vegetal</t>
  </si>
  <si>
    <t>m3</t>
  </si>
  <si>
    <t>MOBILIARIO URBANO</t>
  </si>
  <si>
    <t>8.0</t>
  </si>
  <si>
    <t>COMUNICAÇÃO SOCIAL</t>
  </si>
  <si>
    <t>42044</t>
  </si>
  <si>
    <t xml:space="preserve"> Reunião de Comunicação Social inclusive material de consumo </t>
  </si>
  <si>
    <t>Guarda corpo padrão (tipo DNIT)</t>
  </si>
  <si>
    <t>Pintura a cal em pontes (2 demãos)</t>
  </si>
  <si>
    <t>4.1</t>
  </si>
  <si>
    <t>DRENAGEM NA AVENIDA E RUAS ADJACENTES</t>
  </si>
  <si>
    <t>Reaterro com areia, tudo incluído  (ENVELOPAMENTO BSTC)</t>
  </si>
  <si>
    <t>Ponto de ônibus conforme projeto arquitetonico</t>
  </si>
  <si>
    <t>cotação</t>
  </si>
  <si>
    <t>ELETRICA</t>
  </si>
  <si>
    <t>4.2.2</t>
  </si>
  <si>
    <t>4.2.3</t>
  </si>
  <si>
    <t>4.2.4</t>
  </si>
  <si>
    <t>6.1.1</t>
  </si>
  <si>
    <t>6.1.2</t>
  </si>
  <si>
    <t>6.1.3</t>
  </si>
  <si>
    <t>6.1.4</t>
  </si>
  <si>
    <t>7.1.1</t>
  </si>
  <si>
    <t>7.1.2</t>
  </si>
  <si>
    <t>7.1.3</t>
  </si>
  <si>
    <t>7.1.4</t>
  </si>
  <si>
    <t>Poço de visita (tubo D-&gt;0,60 m) H-&gt;1,70 m com tampão F.F.A.P., inclusive  escavação e transporte do tampão CONFORME PROJETO PMPK</t>
  </si>
  <si>
    <t xml:space="preserve">Reaterro com areia, tudo incluído, em Vias Urbanas </t>
  </si>
  <si>
    <t>Caixa de passagem para tubos de D-&gt;0,80 m H-&gt;1,50 m</t>
  </si>
  <si>
    <t>40551</t>
  </si>
  <si>
    <t>PASSEIOS E CICLOVIA</t>
  </si>
  <si>
    <t>8.1</t>
  </si>
  <si>
    <t xml:space="preserve">150701 </t>
  </si>
  <si>
    <t>150918</t>
  </si>
  <si>
    <t>151015</t>
  </si>
  <si>
    <t>151137</t>
  </si>
  <si>
    <t>151419</t>
  </si>
  <si>
    <t>151420</t>
  </si>
  <si>
    <t>152030</t>
  </si>
  <si>
    <t>152031</t>
  </si>
  <si>
    <t>151503</t>
  </si>
  <si>
    <t>151506</t>
  </si>
  <si>
    <t>030101</t>
  </si>
  <si>
    <t>Envelopamento de concreto simples com consumo mínimo de cimento de 250kg/m3, inclusive escavação para profundidade mínima do eletroduto de 50 cm, de 25 x 25 cm, para 1 eletroduto</t>
  </si>
  <si>
    <t>Fita isolante em rolo de 19mm x 20 m, número 33 Scoth ou equivalente</t>
  </si>
  <si>
    <t>Caixa de inspeção de alvenaria de blocos cerâmicos 10 furos 10x20x20cm dimensões de 30x30x60cm, com revestimento interno em chapisco e reboco, tampa de concreto esp.5cm e lastro de brita 5 cm</t>
  </si>
  <si>
    <t>Eletroduto PEAD, cor preta, diam. 1.1/2", marca ref. Kanaflex ou equivalente</t>
  </si>
  <si>
    <t>Fio ou cabo de cobre termoplástico, com isolamento para 1000V, seção de 6.0 mm2</t>
  </si>
  <si>
    <t>Fio ou cabo de cobre termoplástico, com isolamento para 1000V, seção de 10.0 mm2</t>
  </si>
  <si>
    <t>Conector split bolt para cabo de 4.0 mm2</t>
  </si>
  <si>
    <t>Conector split bolt para cabo de 35.0 mm2</t>
  </si>
  <si>
    <t>Cabeçote de alumínio de 1 1/4"</t>
  </si>
  <si>
    <t>Haste de terra tipo COPPERWELD - 5/8" x 2.40m</t>
  </si>
  <si>
    <t>Bucha e arruela de alumínio fundido diâmetro 40mm (1 1/2")</t>
  </si>
  <si>
    <t>ELETRODUTO DE FERRO GALVANIZADO 1 1/4"</t>
  </si>
  <si>
    <t>CURVA 90 DE FERRO GALV. P/ ELETRODUTO DE 1 1/4"</t>
  </si>
  <si>
    <t>Fita Elétrica De Alta Tensão Scotch , Auto Fusão 3mm</t>
  </si>
  <si>
    <t>Reaterro de valas, exclusive compactação</t>
  </si>
  <si>
    <t>Poste  11MT  flangeado, galvanizado, telecônico ornamental, com dupla subida, nos formatos simples ou duplos, possibilitando a fixação de uma ou duas luminárias públicas. Pintado em cor branca e instalado.</t>
  </si>
  <si>
    <t>Luminária pública LED, fabricada em aluminio injetado, 150 w de potência,tensão de 90~300 Vca,com suporte de fixação e instalação.</t>
  </si>
  <si>
    <t>Fornecimento, preparo e aplicação de concreto Fck=15 MPa (brita 1) - (5% de perdas já incluído no custo)</t>
  </si>
  <si>
    <t>Relé fotoeletrico para luminaria de led até 226 W</t>
  </si>
  <si>
    <t xml:space="preserve">8,64 </t>
  </si>
  <si>
    <t>PLANILHA ORÇAMENTARIA</t>
  </si>
  <si>
    <t xml:space="preserve">OBRA: EXECUÇÃO DE  OBRAS DE INFRAESTRUTURA E PAVIMENTAÇÃO  </t>
  </si>
  <si>
    <t>LOCAL: AV. Orestes Baiense e Ruas Adjacentes</t>
  </si>
  <si>
    <t xml:space="preserve">REFERENCIA: DER-ES novembro de 2014; IOPES agosto 2014 </t>
  </si>
  <si>
    <t>Regularização e compactação do sub-leito (100% P.N.) H-&gt;0,15m em Urbanas</t>
  </si>
  <si>
    <t>010512</t>
  </si>
  <si>
    <t>Equipe topográfica para serviços simples de locação e nivelamento (incluindo equipamento, transporte e profissionais nivel médio)</t>
  </si>
  <si>
    <t>9.0</t>
  </si>
  <si>
    <t>RESUMO</t>
  </si>
  <si>
    <t>PREFEITURA MUNICIPAL DE</t>
  </si>
  <si>
    <t>OBRA/SERVIÇO: CONSTRUÇÃO DE PRAÇA SAUDÁVEL (PRAÇA DA BIBLIA)</t>
  </si>
  <si>
    <t>REFERENCIAS</t>
  </si>
  <si>
    <t>DATA:</t>
  </si>
  <si>
    <t>PRESIDENTE KENNEDY</t>
  </si>
  <si>
    <t>2014/05</t>
  </si>
  <si>
    <t>17/06/2014</t>
  </si>
  <si>
    <t>PMPK</t>
  </si>
  <si>
    <t>LOCAL: OLEGARIO FRICKS- CENTRO - PRESIDENTE KENNEDY - ES</t>
  </si>
  <si>
    <t xml:space="preserve">                       PREÇOS</t>
  </si>
  <si>
    <t xml:space="preserve">  D  I  S  C  R  I  M  I  N  A  Ç  Ã  O</t>
  </si>
  <si>
    <t xml:space="preserve">    TOTAL/ITEM</t>
  </si>
  <si>
    <t>1</t>
  </si>
  <si>
    <t xml:space="preserve">  SERVIÇOS PRELIMINARES</t>
  </si>
  <si>
    <t>2</t>
  </si>
  <si>
    <t>3</t>
  </si>
  <si>
    <t>MOVIMENTAÇÃO DE TERRA</t>
  </si>
  <si>
    <t>4</t>
  </si>
  <si>
    <t>ESTRUTURAS (FUNDAÇÃO)</t>
  </si>
  <si>
    <t>5</t>
  </si>
  <si>
    <t>SUPER-ESTRUTURA</t>
  </si>
  <si>
    <t>6</t>
  </si>
  <si>
    <t>PAREDES E PAINEIS</t>
  </si>
  <si>
    <t>7</t>
  </si>
  <si>
    <t>MURO DO CANTEIRO</t>
  </si>
  <si>
    <t>8</t>
  </si>
  <si>
    <t xml:space="preserve">ESQUADRIAS </t>
  </si>
  <si>
    <t>9</t>
  </si>
  <si>
    <t>VIDROS PARA ESQUADRIAS</t>
  </si>
  <si>
    <t>10</t>
  </si>
  <si>
    <t>COBERTURA</t>
  </si>
  <si>
    <t>11</t>
  </si>
  <si>
    <t>IMPERMEABILIZAÇÃO</t>
  </si>
  <si>
    <t>12</t>
  </si>
  <si>
    <t>TETOS E FORROS</t>
  </si>
  <si>
    <t>13</t>
  </si>
  <si>
    <t>REVESTIMENTO DE PAREDES</t>
  </si>
  <si>
    <t>14</t>
  </si>
  <si>
    <t>PISOS INTERNOS E EXTERNOS</t>
  </si>
  <si>
    <t>15</t>
  </si>
  <si>
    <t>DEGRAUS, RODAPÉS, SOLEIRAS E PEITORIS</t>
  </si>
  <si>
    <t>16</t>
  </si>
  <si>
    <t>17</t>
  </si>
  <si>
    <t>INSTALAÇÕES ELÉTRICAS</t>
  </si>
  <si>
    <t>18</t>
  </si>
  <si>
    <t>INTERRUPTORES E TOMADAS</t>
  </si>
  <si>
    <t>19</t>
  </si>
  <si>
    <t>PINTURA</t>
  </si>
  <si>
    <t>20</t>
  </si>
  <si>
    <t>PAISAGISMO</t>
  </si>
  <si>
    <t>21</t>
  </si>
  <si>
    <t>INSTALAÇÃO DE APARELHOS DE GINASTICA</t>
  </si>
  <si>
    <t>22</t>
  </si>
  <si>
    <t>SERVIÇOS COMPLEMENTARES</t>
  </si>
  <si>
    <t>ELABORADO POR:</t>
  </si>
  <si>
    <t>CRONOGRAMA FÍSICO FINANCEIRO</t>
  </si>
  <si>
    <t>01/08/2014</t>
  </si>
  <si>
    <t xml:space="preserve">    PREÇO TOTAL/ITEM</t>
  </si>
  <si>
    <t>Inc.</t>
  </si>
  <si>
    <t>Prazo em dias   (FÍSICO)</t>
  </si>
  <si>
    <t>Valor Total</t>
  </si>
  <si>
    <t>%</t>
  </si>
  <si>
    <t>30 dias</t>
  </si>
  <si>
    <t>60 dias</t>
  </si>
  <si>
    <t>90 dias</t>
  </si>
  <si>
    <t>120 dias</t>
  </si>
  <si>
    <t>150 dias</t>
  </si>
  <si>
    <t>Serviços</t>
  </si>
  <si>
    <t>Valor das Parcelas</t>
  </si>
  <si>
    <t>Valor Acumulado</t>
  </si>
  <si>
    <t>180 dias</t>
  </si>
  <si>
    <t>210 dias</t>
  </si>
  <si>
    <t>240 dias</t>
  </si>
  <si>
    <t>270 dias</t>
  </si>
  <si>
    <t>300 dias</t>
  </si>
  <si>
    <t>330 dias</t>
  </si>
  <si>
    <t xml:space="preserve">Ponto de ônibus conforme projeto arquitetonico </t>
  </si>
  <si>
    <t>Piso tátil massa de granito reconstituído e cimento, com características antiderrapantes, alta resistência ao desgaste de dimensoes 25x25cm, esp.20mm e 63kg/m2 atendendo a NBR 9050.</t>
  </si>
  <si>
    <t xml:space="preserve">  Arborização para paisagismo ( mudas viveiro de espera) com altura maior  que 150 cm  (Especificação em Projeto pisagistico e memorial descritivo)</t>
  </si>
  <si>
    <t xml:space="preserve"> Arborização para paisagismo (mudas viveiro de espera) com altura até 150  cm  (Especificação em Projeto pisagistico e memorial descritivo)</t>
  </si>
  <si>
    <t>DER - ES</t>
  </si>
  <si>
    <t xml:space="preserve">OBRA/SERVIÇO: EXECUÇÃO DE  OBRAS DE INFRAESTRUTURA E PAVIMENTAÇÃO  </t>
  </si>
  <si>
    <t>FOLHA:</t>
  </si>
  <si>
    <t>360dias</t>
  </si>
  <si>
    <t>390 dias</t>
  </si>
  <si>
    <t>420 dias</t>
  </si>
  <si>
    <t>450 dias</t>
  </si>
  <si>
    <t>480 dias</t>
  </si>
  <si>
    <t>510 dias</t>
  </si>
  <si>
    <t>540 dias</t>
  </si>
  <si>
    <t>570 dias</t>
  </si>
  <si>
    <t>600 dias</t>
  </si>
  <si>
    <t>630 dias</t>
  </si>
  <si>
    <t>660 dias</t>
  </si>
  <si>
    <t>690 dias</t>
  </si>
  <si>
    <t>720 dias</t>
  </si>
  <si>
    <t>PREÇO TOTAL/ITEM</t>
  </si>
  <si>
    <t>Pintura de setas e zebrados em material termoplástico - 5 anos ( por extrusão)</t>
  </si>
  <si>
    <t>1.2.13</t>
  </si>
  <si>
    <t>3.1.6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</si>
  <si>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</si>
  <si>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</si>
  <si>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</si>
  <si>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</si>
  <si>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</si>
  <si>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</si>
  <si>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</si>
  <si>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</si>
  <si>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</si>
  <si>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</si>
  <si>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</si>
  <si>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</si>
  <si>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</si>
  <si>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</si>
  <si>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</si>
  <si>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</si>
  <si>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</si>
  <si>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</si>
  <si>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</si>
  <si>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</si>
  <si>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</si>
  <si>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5.2.5</t>
  </si>
  <si>
    <t>6.1</t>
  </si>
  <si>
    <t>6.1.5</t>
  </si>
  <si>
    <t>6.2</t>
  </si>
  <si>
    <t>6.2.1</t>
  </si>
  <si>
    <t>6.2.2</t>
  </si>
  <si>
    <t>6.2.3</t>
  </si>
  <si>
    <t>6.2.4</t>
  </si>
  <si>
    <t>6.3</t>
  </si>
  <si>
    <t>6.3.2</t>
  </si>
  <si>
    <t>6.3.3</t>
  </si>
  <si>
    <t>6.3.4</t>
  </si>
  <si>
    <t>6.3.5</t>
  </si>
  <si>
    <t>6.3.6</t>
  </si>
  <si>
    <t>6.3.7</t>
  </si>
  <si>
    <t>8.1.1</t>
  </si>
  <si>
    <t>8.1.2</t>
  </si>
  <si>
    <t>8.1.3</t>
  </si>
  <si>
    <t>8.1.4</t>
  </si>
  <si>
    <t>8.2</t>
  </si>
  <si>
    <t>8.2.1</t>
  </si>
  <si>
    <t>8.2.2</t>
  </si>
  <si>
    <t>9.1</t>
  </si>
  <si>
    <t>10.0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</si>
  <si>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</si>
  <si>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</si>
  <si>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</si>
  <si>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</si>
  <si>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</si>
  <si>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</si>
  <si>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</si>
  <si>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</si>
  <si>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</si>
  <si>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</si>
  <si>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</si>
  <si>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</si>
  <si>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</si>
  <si>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</si>
  <si>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</si>
  <si>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</si>
  <si>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</si>
  <si>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</si>
  <si>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</si>
  <si>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</si>
  <si>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</si>
  <si>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 xml:space="preserve"> Projeto de Sinalização para implantação de rodovias em pista simples área  urbana </t>
  </si>
  <si>
    <t>43157</t>
  </si>
  <si>
    <t>5.2.6</t>
  </si>
  <si>
    <t>5.2.7</t>
  </si>
  <si>
    <t xml:space="preserve"> Concreto estrutural fck -&gt; 15,0 MPa, tudo incluído </t>
  </si>
  <si>
    <t>Fornecimento, dobragem e colocação em fôrma, de armadura CA-60 B fina, diâmetro de 4.0 a 7.0mm</t>
  </si>
  <si>
    <t>KG</t>
  </si>
  <si>
    <t>60010</t>
  </si>
  <si>
    <t>6.2.5</t>
  </si>
  <si>
    <t xml:space="preserve"> 0,744XP+0,993XR+1,241</t>
  </si>
  <si>
    <t>total DMT</t>
  </si>
  <si>
    <t xml:space="preserve">Transporte Local de Materiais (TR-101-01) (Vias urbanas -
Caminhão basculante) onde x1=XP= DMT em Km (rodovia pavimentada) = 39,40 KM e x2=XR= DMT em Km (rodovia não pavimentada) = 12,70KM
</t>
  </si>
  <si>
    <t xml:space="preserve">Transporte Local de Materiais (TR-101-01) (Vias urbanas -
Caminhão basculante) onde x1=XP= DMT em Km (rodovia pavimentada) = 0 KM e x2=XR= DMT em Km (rodovia não pavimentada) = 1,0KM
</t>
  </si>
  <si>
    <t>6.1.6</t>
  </si>
  <si>
    <t>IImprimação inclusive fornecimento e transporte comercial do material betuminoso em Vias Urbanas</t>
  </si>
  <si>
    <t>6.1.7</t>
  </si>
  <si>
    <t xml:space="preserve">Transporte Local de Materiais (TR-101-01) (Vias urbanas -
Caminhão basculante) onde x1=XP= DMT em Km (rodovia pavimentada) = 39,40 KM e x2=XR= DMT em Km (rodovia não pavimentada) = 0KM
</t>
  </si>
  <si>
    <t>SERVIÇOS TÉCNICOS ESPECIALIZADOS (as built)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</si>
</sst>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000000000"/>
    <numFmt numFmtId="167" formatCode="#,##0.000"/>
    <numFmt numFmtId="168" formatCode="General_)"/>
    <numFmt numFmtId="169" formatCode="#,##0.0000"/>
    <numFmt numFmtId="170" formatCode="0.000"/>
    <numFmt numFmtId="171" formatCode="_-[$R$-416]\ * #,##0.00_-;\-[$R$-416]\ * #,##0.00_-;_-[$R$-416]\ * &quot;-&quot;??_-;_-@_-"/>
    <numFmt numFmtId="172" formatCode="#,##0.00_ ;\-#,##0.00\ "/>
    <numFmt numFmtId="173" formatCode="0.0"/>
    <numFmt numFmtId="174" formatCode="_(* #,##0_);_(* \(#,##0\);_(* &quot;-&quot;_);_(@_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_(* #,##0.0_);_(* \(#,##0.0\);_(* &quot;-&quot;??_);_(@_)"/>
    <numFmt numFmtId="178" formatCode="_(* #,##0.000_);_(* \(#,##0.000\);_(* &quot;-&quot;??_);_(@_)"/>
    <numFmt numFmtId="179" formatCode="_ * #,##0_ ;_ * \-#,##0_ ;_ * &quot;-&quot;_ ;_ @_ "/>
    <numFmt numFmtId="180" formatCode="_ * #,##0.00_ ;_ * \-#,##0.00_ ;_ * &quot;-&quot;??_ ;_ @_ "/>
    <numFmt numFmtId="181" formatCode="#,##0.0"/>
    <numFmt numFmtId="182" formatCode="dd\-mmm\-yyyy"/>
    <numFmt numFmtId="183" formatCode="mmm/yyyy"/>
    <numFmt numFmtId="184" formatCode="#,##0\ &quot;dias&quot;"/>
    <numFmt numFmtId="185" formatCode="0.0%"/>
    <numFmt numFmtId="186" formatCode="_(* #,##0.00_);_(* \(#,##0.00\);_(* &quot;&quot;??_);_(@_)"/>
    <numFmt numFmtId="187" formatCode="_(* 0.00%_);_(* \(0.00%\);_(* &quot;&quot;??_);_(@_)"/>
    <numFmt numFmtId="188" formatCode="#,##0.000\ &quot;Km (m)&quot;"/>
    <numFmt numFmtId="189" formatCode="#,##0.00\ &quot;Km&quot;"/>
    <numFmt numFmtId="190" formatCode="#,##0.0\ &quot;Kg&quot;"/>
    <numFmt numFmtId="191" formatCode="_(* ##0.0%_);_(* \(##0.0%\);_(* &quot;-&quot;??_);_(@_)"/>
    <numFmt numFmtId="192" formatCode="[$-416]mmm\-yy;@"/>
    <numFmt numFmtId="193" formatCode="#,##0.00\ &quot;m³&quot;"/>
    <numFmt numFmtId="194" formatCode="#,##0.00\ &quot;m &quot;"/>
    <numFmt numFmtId="195" formatCode="mmm\-yyyy"/>
    <numFmt numFmtId="196" formatCode="mmm\-yy"/>
    <numFmt numFmtId="197" formatCode="&quot;R$&quot;\ #,##0.00"/>
    <numFmt numFmtId="198" formatCode="#,##0.00;_(* \(#,##0.00\);_(* &quot;&quot;??_);_(@_)"/>
    <numFmt numFmtId="199" formatCode="00#"/>
    <numFmt numFmtId="200" formatCode="0.000%"/>
    <numFmt numFmtId="201" formatCode="mmm\-yyyy\ "/>
    <numFmt numFmtId="202" formatCode="#,##0_ ;\-#,##0\ "/>
    <numFmt numFmtId="203" formatCode="dd/mmm/yyyy"/>
    <numFmt numFmtId="204" formatCode="_(\ 0.00%_);_(\ \(0.00%\);_(* &quot;&quot;??_);_(@_)"/>
    <numFmt numFmtId="205" formatCode="#,##0;\-\ #,##0;_-&quot;-&quot;_-;_-@_-"/>
    <numFmt numFmtId="206" formatCode="000"/>
    <numFmt numFmtId="207" formatCode="_-&quot;R$&quot;\ * #,##0.0_-;\-&quot;R$&quot;\ * #,##0.0_-;_-&quot;R$&quot;\ * &quot;-&quot;??_-;_-@_-"/>
    <numFmt numFmtId="208" formatCode="&quot;Sim&quot;;&quot;Sim&quot;;&quot;Não&quot;"/>
    <numFmt numFmtId="209" formatCode="&quot;Verdadeiro&quot;;&quot;Verdadeiro&quot;;&quot;Falso&quot;"/>
    <numFmt numFmtId="210" formatCode="&quot;Ativar&quot;;&quot;Ativar&quot;;&quot;Desativar&quot;"/>
    <numFmt numFmtId="211" formatCode="[$€-2]\ #,##0.00_);[Red]\([$€-2]\ #,##0.00\)"/>
    <numFmt numFmtId="212" formatCode="00000000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ourier New"/>
      <family val="3"/>
    </font>
    <font>
      <b/>
      <sz val="14"/>
      <name val="Calibri"/>
      <family val="2"/>
    </font>
    <font>
      <sz val="2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ourier New"/>
      <family val="3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medium"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medium"/>
      <bottom style="hair"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ck"/>
    </border>
    <border>
      <left/>
      <right style="thick"/>
      <top style="medium"/>
      <bottom style="medium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9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543">
    <xf numFmtId="0" fontId="0" fillId="0" borderId="0" xfId="0" applyFont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5" fillId="34" borderId="0" xfId="52" applyFont="1" applyFill="1" applyAlignment="1">
      <alignment vertical="center"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0" fontId="5" fillId="33" borderId="11" xfId="52" applyFont="1" applyFill="1" applyBorder="1" applyAlignment="1" applyProtection="1">
      <alignment horizontal="left" vertical="center" wrapText="1"/>
      <protection locked="0"/>
    </xf>
    <xf numFmtId="0" fontId="5" fillId="33" borderId="11" xfId="52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7" fillId="33" borderId="11" xfId="52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>
      <alignment horizontal="justify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justify" vertical="center"/>
    </xf>
    <xf numFmtId="0" fontId="5" fillId="33" borderId="12" xfId="52" applyFont="1" applyFill="1" applyBorder="1" applyAlignment="1" applyProtection="1">
      <alignment horizontal="left" vertical="center" wrapText="1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/>
    </xf>
    <xf numFmtId="0" fontId="5" fillId="33" borderId="14" xfId="52" applyFont="1" applyFill="1" applyBorder="1" applyAlignment="1" applyProtection="1">
      <alignment horizontal="left" vertical="center" wrapText="1"/>
      <protection locked="0"/>
    </xf>
    <xf numFmtId="0" fontId="5" fillId="33" borderId="10" xfId="52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52" applyFont="1" applyFill="1" applyAlignment="1">
      <alignment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 applyProtection="1">
      <alignment horizontal="left" vertical="center" wrapText="1"/>
      <protection locked="0"/>
    </xf>
    <xf numFmtId="0" fontId="5" fillId="33" borderId="11" xfId="52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2" xfId="52" applyNumberFormat="1" applyFont="1" applyFill="1" applyBorder="1" applyAlignment="1">
      <alignment horizontal="center" vertical="center"/>
      <protection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5" fillId="33" borderId="14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center" vertical="center" wrapText="1"/>
      <protection/>
    </xf>
    <xf numFmtId="166" fontId="5" fillId="33" borderId="11" xfId="0" applyNumberFormat="1" applyFont="1" applyFill="1" applyBorder="1" applyAlignment="1">
      <alignment horizontal="center" vertical="center"/>
    </xf>
    <xf numFmtId="49" fontId="5" fillId="33" borderId="19" xfId="52" applyNumberFormat="1" applyFont="1" applyFill="1" applyBorder="1" applyAlignment="1">
      <alignment horizontal="center" vertical="center"/>
      <protection/>
    </xf>
    <xf numFmtId="49" fontId="7" fillId="33" borderId="14" xfId="52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9" fontId="5" fillId="33" borderId="20" xfId="52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49" fontId="5" fillId="33" borderId="11" xfId="52" applyNumberFormat="1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justify" vertical="center"/>
    </xf>
    <xf numFmtId="166" fontId="5" fillId="33" borderId="11" xfId="0" applyNumberFormat="1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horizontal="justify" vertical="center"/>
    </xf>
    <xf numFmtId="0" fontId="5" fillId="33" borderId="15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>
      <alignment vertical="center"/>
      <protection/>
    </xf>
    <xf numFmtId="49" fontId="5" fillId="33" borderId="15" xfId="52" applyNumberFormat="1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 applyProtection="1">
      <alignment horizontal="left" vertical="center" wrapText="1"/>
      <protection locked="0"/>
    </xf>
    <xf numFmtId="49" fontId="7" fillId="33" borderId="13" xfId="52" applyNumberFormat="1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 applyProtection="1">
      <alignment horizontal="left" vertical="center" wrapText="1"/>
      <protection locked="0"/>
    </xf>
    <xf numFmtId="0" fontId="5" fillId="33" borderId="13" xfId="52" applyFont="1" applyFill="1" applyBorder="1" applyAlignment="1" applyProtection="1">
      <alignment horizontal="center" vertical="center" wrapText="1"/>
      <protection/>
    </xf>
    <xf numFmtId="0" fontId="5" fillId="33" borderId="20" xfId="52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/>
    </xf>
    <xf numFmtId="0" fontId="5" fillId="33" borderId="10" xfId="52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left" vertical="center" wrapText="1" inden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left" vertical="center" wrapText="1" indent="1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center"/>
    </xf>
    <xf numFmtId="49" fontId="5" fillId="33" borderId="0" xfId="52" applyNumberFormat="1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4" fontId="5" fillId="33" borderId="0" xfId="52" applyNumberFormat="1" applyFont="1" applyFill="1" applyAlignment="1">
      <alignment vertical="center"/>
      <protection/>
    </xf>
    <xf numFmtId="49" fontId="5" fillId="33" borderId="21" xfId="52" applyNumberFormat="1" applyFont="1" applyFill="1" applyBorder="1" applyAlignment="1">
      <alignment horizontal="right" vertical="center"/>
      <protection/>
    </xf>
    <xf numFmtId="49" fontId="7" fillId="33" borderId="21" xfId="52" applyNumberFormat="1" applyFont="1" applyFill="1" applyBorder="1" applyAlignment="1">
      <alignment horizontal="right" vertical="center"/>
      <protection/>
    </xf>
    <xf numFmtId="49" fontId="5" fillId="33" borderId="21" xfId="52" applyNumberFormat="1" applyFont="1" applyFill="1" applyBorder="1" applyAlignment="1">
      <alignment horizontal="right" vertical="center" wrapText="1"/>
      <protection/>
    </xf>
    <xf numFmtId="49" fontId="5" fillId="33" borderId="22" xfId="52" applyNumberFormat="1" applyFont="1" applyFill="1" applyBorder="1" applyAlignment="1">
      <alignment horizontal="right" vertical="center"/>
      <protection/>
    </xf>
    <xf numFmtId="49" fontId="7" fillId="33" borderId="22" xfId="52" applyNumberFormat="1" applyFont="1" applyFill="1" applyBorder="1" applyAlignment="1">
      <alignment horizontal="right" vertical="center"/>
      <protection/>
    </xf>
    <xf numFmtId="49" fontId="5" fillId="33" borderId="22" xfId="52" applyNumberFormat="1" applyFont="1" applyFill="1" applyBorder="1" applyAlignment="1">
      <alignment horizontal="right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166" fontId="5" fillId="33" borderId="1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0" fontId="64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71" fontId="5" fillId="33" borderId="0" xfId="52" applyNumberFormat="1" applyFont="1" applyFill="1" applyAlignment="1">
      <alignment vertical="center"/>
      <protection/>
    </xf>
    <xf numFmtId="49" fontId="6" fillId="33" borderId="16" xfId="52" applyNumberFormat="1" applyFont="1" applyFill="1" applyBorder="1" applyAlignment="1">
      <alignment vertical="center"/>
      <protection/>
    </xf>
    <xf numFmtId="165" fontId="5" fillId="33" borderId="23" xfId="57" applyNumberFormat="1" applyFont="1" applyFill="1" applyBorder="1" applyAlignment="1">
      <alignment horizontal="center" vertical="center"/>
    </xf>
    <xf numFmtId="0" fontId="5" fillId="33" borderId="12" xfId="52" applyFont="1" applyFill="1" applyBorder="1" applyAlignment="1">
      <alignment vertical="center"/>
      <protection/>
    </xf>
    <xf numFmtId="0" fontId="8" fillId="0" borderId="22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vertical="center" wrapText="1"/>
    </xf>
    <xf numFmtId="49" fontId="5" fillId="33" borderId="24" xfId="52" applyNumberFormat="1" applyFont="1" applyFill="1" applyBorder="1" applyAlignment="1">
      <alignment horizontal="right" vertical="center"/>
      <protection/>
    </xf>
    <xf numFmtId="49" fontId="5" fillId="33" borderId="24" xfId="52" applyNumberFormat="1" applyFont="1" applyFill="1" applyBorder="1" applyAlignment="1">
      <alignment horizontal="right" vertical="center" wrapText="1"/>
      <protection/>
    </xf>
    <xf numFmtId="0" fontId="5" fillId="33" borderId="0" xfId="52" applyFont="1" applyFill="1" applyAlignment="1">
      <alignment horizontal="right" vertical="center"/>
      <protection/>
    </xf>
    <xf numFmtId="0" fontId="20" fillId="0" borderId="0" xfId="49" applyFont="1" applyAlignment="1">
      <alignment horizontal="left"/>
      <protection/>
    </xf>
    <xf numFmtId="0" fontId="20" fillId="0" borderId="25" xfId="49" applyFont="1" applyBorder="1">
      <alignment/>
      <protection/>
    </xf>
    <xf numFmtId="0" fontId="39" fillId="0" borderId="0" xfId="49" applyFont="1" applyAlignment="1" applyProtection="1">
      <alignment horizontal="left" vertical="center"/>
      <protection locked="0"/>
    </xf>
    <xf numFmtId="0" fontId="20" fillId="0" borderId="26" xfId="49" applyFont="1" applyBorder="1" applyAlignment="1">
      <alignment horizontal="left"/>
      <protection/>
    </xf>
    <xf numFmtId="4" fontId="20" fillId="0" borderId="25" xfId="49" applyNumberFormat="1" applyFont="1" applyBorder="1" applyAlignment="1">
      <alignment horizontal="right"/>
      <protection/>
    </xf>
    <xf numFmtId="4" fontId="20" fillId="0" borderId="0" xfId="49" applyNumberFormat="1" applyFont="1" applyAlignment="1">
      <alignment horizontal="right"/>
      <protection/>
    </xf>
    <xf numFmtId="0" fontId="20" fillId="0" borderId="0" xfId="49" applyFont="1">
      <alignment/>
      <protection/>
    </xf>
    <xf numFmtId="49" fontId="20" fillId="0" borderId="26" xfId="49" applyNumberFormat="1" applyFont="1" applyBorder="1" applyAlignment="1">
      <alignment horizontal="center"/>
      <protection/>
    </xf>
    <xf numFmtId="0" fontId="5" fillId="0" borderId="27" xfId="49" applyFont="1" applyBorder="1">
      <alignment/>
      <protection/>
    </xf>
    <xf numFmtId="0" fontId="40" fillId="0" borderId="28" xfId="49" applyFont="1" applyBorder="1" applyAlignment="1">
      <alignment horizontal="left"/>
      <protection/>
    </xf>
    <xf numFmtId="0" fontId="5" fillId="0" borderId="29" xfId="49" applyFont="1" applyBorder="1" applyAlignment="1">
      <alignment horizontal="left"/>
      <protection/>
    </xf>
    <xf numFmtId="0" fontId="41" fillId="0" borderId="28" xfId="49" applyFont="1" applyBorder="1" applyAlignment="1">
      <alignment horizontal="left"/>
      <protection/>
    </xf>
    <xf numFmtId="4" fontId="5" fillId="0" borderId="27" xfId="49" applyNumberFormat="1" applyFont="1" applyBorder="1" applyAlignment="1">
      <alignment horizontal="right"/>
      <protection/>
    </xf>
    <xf numFmtId="4" fontId="5" fillId="0" borderId="28" xfId="49" applyNumberFormat="1" applyFont="1" applyBorder="1" applyAlignment="1">
      <alignment horizontal="right"/>
      <protection/>
    </xf>
    <xf numFmtId="4" fontId="5" fillId="0" borderId="28" xfId="49" applyNumberFormat="1" applyFont="1" applyBorder="1">
      <alignment/>
      <protection/>
    </xf>
    <xf numFmtId="4" fontId="5" fillId="0" borderId="27" xfId="49" applyNumberFormat="1" applyFont="1" applyBorder="1">
      <alignment/>
      <protection/>
    </xf>
    <xf numFmtId="4" fontId="5" fillId="0" borderId="29" xfId="49" applyNumberFormat="1" applyFont="1" applyBorder="1" applyAlignment="1">
      <alignment horizontal="center"/>
      <protection/>
    </xf>
    <xf numFmtId="0" fontId="5" fillId="0" borderId="30" xfId="49" applyFont="1" applyBorder="1" applyAlignment="1">
      <alignment horizontal="center" vertical="center"/>
      <protection/>
    </xf>
    <xf numFmtId="0" fontId="5" fillId="0" borderId="31" xfId="49" applyFont="1" applyBorder="1" applyAlignment="1">
      <alignment horizontal="left" vertical="center"/>
      <protection/>
    </xf>
    <xf numFmtId="0" fontId="5" fillId="0" borderId="32" xfId="49" applyFont="1" applyBorder="1" applyAlignment="1">
      <alignment horizontal="left" vertical="center"/>
      <protection/>
    </xf>
    <xf numFmtId="0" fontId="5" fillId="0" borderId="33" xfId="49" applyFont="1" applyBorder="1" applyAlignment="1">
      <alignment horizontal="left" vertical="center"/>
      <protection/>
    </xf>
    <xf numFmtId="4" fontId="5" fillId="0" borderId="34" xfId="49" applyNumberFormat="1" applyFont="1" applyBorder="1" applyAlignment="1">
      <alignment horizontal="right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left" vertical="center"/>
      <protection/>
    </xf>
    <xf numFmtId="0" fontId="5" fillId="0" borderId="28" xfId="49" applyFont="1" applyBorder="1" applyAlignment="1">
      <alignment horizontal="left" vertical="center"/>
      <protection/>
    </xf>
    <xf numFmtId="0" fontId="5" fillId="0" borderId="38" xfId="49" applyFont="1" applyBorder="1" applyAlignment="1">
      <alignment horizontal="left" vertical="center"/>
      <protection/>
    </xf>
    <xf numFmtId="49" fontId="7" fillId="35" borderId="39" xfId="49" applyNumberFormat="1" applyFont="1" applyFill="1" applyBorder="1" applyAlignment="1">
      <alignment horizontal="center"/>
      <protection/>
    </xf>
    <xf numFmtId="49" fontId="7" fillId="35" borderId="40" xfId="49" applyNumberFormat="1" applyFont="1" applyFill="1" applyBorder="1" applyAlignment="1">
      <alignment horizontal="center"/>
      <protection/>
    </xf>
    <xf numFmtId="49" fontId="7" fillId="35" borderId="39" xfId="49" applyNumberFormat="1" applyFont="1" applyFill="1" applyBorder="1" applyAlignment="1">
      <alignment horizontal="center" vertical="center"/>
      <protection/>
    </xf>
    <xf numFmtId="49" fontId="5" fillId="0" borderId="39" xfId="49" applyNumberFormat="1" applyFont="1" applyBorder="1" applyAlignment="1">
      <alignment horizontal="center"/>
      <protection/>
    </xf>
    <xf numFmtId="0" fontId="42" fillId="0" borderId="41" xfId="0" applyFont="1" applyFill="1" applyBorder="1" applyAlignment="1">
      <alignment horizontal="left" vertical="top"/>
    </xf>
    <xf numFmtId="0" fontId="42" fillId="0" borderId="42" xfId="0" applyFont="1" applyFill="1" applyBorder="1" applyAlignment="1">
      <alignment horizontal="left" vertical="top"/>
    </xf>
    <xf numFmtId="0" fontId="42" fillId="0" borderId="43" xfId="0" applyFont="1" applyFill="1" applyBorder="1" applyAlignment="1">
      <alignment horizontal="left" vertical="top"/>
    </xf>
    <xf numFmtId="4" fontId="5" fillId="0" borderId="41" xfId="49" applyNumberFormat="1" applyFont="1" applyBorder="1" applyAlignment="1">
      <alignment horizontal="right"/>
      <protection/>
    </xf>
    <xf numFmtId="4" fontId="5" fillId="0" borderId="43" xfId="49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5" fillId="0" borderId="44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5" fillId="0" borderId="45" xfId="49" applyFont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35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5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0" fontId="63" fillId="35" borderId="0" xfId="0" applyFont="1" applyFill="1" applyAlignment="1">
      <alignment/>
    </xf>
    <xf numFmtId="0" fontId="63" fillId="33" borderId="0" xfId="0" applyFont="1" applyFill="1" applyAlignment="1">
      <alignment horizontal="left" vertical="center"/>
    </xf>
    <xf numFmtId="0" fontId="63" fillId="35" borderId="0" xfId="0" applyFont="1" applyFill="1" applyAlignment="1">
      <alignment horizontal="left" vertical="center"/>
    </xf>
    <xf numFmtId="0" fontId="20" fillId="0" borderId="0" xfId="49" applyFont="1" applyBorder="1">
      <alignment/>
      <protection/>
    </xf>
    <xf numFmtId="0" fontId="39" fillId="0" borderId="0" xfId="49" applyFont="1" applyBorder="1" applyAlignment="1" applyProtection="1">
      <alignment horizontal="left" vertical="center"/>
      <protection locked="0"/>
    </xf>
    <xf numFmtId="49" fontId="17" fillId="33" borderId="46" xfId="52" applyNumberFormat="1" applyFont="1" applyFill="1" applyBorder="1" applyAlignment="1">
      <alignment horizontal="left" vertical="center"/>
      <protection/>
    </xf>
    <xf numFmtId="49" fontId="3" fillId="33" borderId="0" xfId="52" applyNumberFormat="1" applyFont="1" applyFill="1" applyBorder="1" applyAlignment="1">
      <alignment horizontal="left" vertical="center" wrapText="1"/>
      <protection/>
    </xf>
    <xf numFmtId="49" fontId="3" fillId="33" borderId="47" xfId="52" applyNumberFormat="1" applyFont="1" applyFill="1" applyBorder="1" applyAlignment="1">
      <alignment horizontal="left" vertical="center"/>
      <protection/>
    </xf>
    <xf numFmtId="0" fontId="42" fillId="34" borderId="41" xfId="0" applyFont="1" applyFill="1" applyBorder="1" applyAlignment="1">
      <alignment horizontal="left" vertical="top"/>
    </xf>
    <xf numFmtId="0" fontId="42" fillId="34" borderId="42" xfId="0" applyFont="1" applyFill="1" applyBorder="1" applyAlignment="1">
      <alignment horizontal="left" vertical="top"/>
    </xf>
    <xf numFmtId="4" fontId="5" fillId="34" borderId="43" xfId="49" applyNumberFormat="1" applyFont="1" applyFill="1" applyBorder="1" applyAlignment="1">
      <alignment horizontal="right"/>
      <protection/>
    </xf>
    <xf numFmtId="0" fontId="44" fillId="0" borderId="48" xfId="49" applyFont="1" applyBorder="1" applyAlignment="1">
      <alignment vertical="center"/>
      <protection/>
    </xf>
    <xf numFmtId="0" fontId="44" fillId="0" borderId="0" xfId="49" applyFont="1" applyBorder="1" applyAlignment="1">
      <alignment vertical="center"/>
      <protection/>
    </xf>
    <xf numFmtId="0" fontId="44" fillId="0" borderId="0" xfId="49" applyFont="1" applyBorder="1" applyAlignment="1">
      <alignment horizontal="left"/>
      <protection/>
    </xf>
    <xf numFmtId="0" fontId="44" fillId="0" borderId="16" xfId="49" applyFont="1" applyBorder="1" applyAlignment="1">
      <alignment horizontal="left"/>
      <protection/>
    </xf>
    <xf numFmtId="0" fontId="44" fillId="0" borderId="16" xfId="49" applyFont="1" applyBorder="1" applyAlignment="1">
      <alignment wrapText="1"/>
      <protection/>
    </xf>
    <xf numFmtId="0" fontId="5" fillId="0" borderId="49" xfId="49" applyFont="1" applyBorder="1" applyAlignment="1">
      <alignment horizontal="center" vertical="center"/>
      <protection/>
    </xf>
    <xf numFmtId="0" fontId="5" fillId="0" borderId="50" xfId="49" applyFont="1" applyBorder="1" applyAlignment="1">
      <alignment horizontal="center" vertical="center"/>
      <protection/>
    </xf>
    <xf numFmtId="0" fontId="5" fillId="0" borderId="51" xfId="49" applyFont="1" applyBorder="1" applyAlignment="1">
      <alignment horizontal="center" vertical="center"/>
      <protection/>
    </xf>
    <xf numFmtId="49" fontId="18" fillId="34" borderId="52" xfId="49" applyNumberFormat="1" applyFont="1" applyFill="1" applyBorder="1" applyAlignment="1">
      <alignment horizontal="center"/>
      <protection/>
    </xf>
    <xf numFmtId="171" fontId="18" fillId="34" borderId="53" xfId="49" applyNumberFormat="1" applyFont="1" applyFill="1" applyBorder="1" applyAlignment="1">
      <alignment horizontal="center"/>
      <protection/>
    </xf>
    <xf numFmtId="49" fontId="18" fillId="34" borderId="54" xfId="49" applyNumberFormat="1" applyFont="1" applyFill="1" applyBorder="1" applyAlignment="1">
      <alignment horizontal="center"/>
      <protection/>
    </xf>
    <xf numFmtId="49" fontId="7" fillId="34" borderId="52" xfId="49" applyNumberFormat="1" applyFont="1" applyFill="1" applyBorder="1" applyAlignment="1">
      <alignment horizontal="center"/>
      <protection/>
    </xf>
    <xf numFmtId="171" fontId="7" fillId="34" borderId="53" xfId="49" applyNumberFormat="1" applyFont="1" applyFill="1" applyBorder="1" applyAlignment="1">
      <alignment horizontal="center"/>
      <protection/>
    </xf>
    <xf numFmtId="49" fontId="7" fillId="34" borderId="52" xfId="49" applyNumberFormat="1" applyFont="1" applyFill="1" applyBorder="1" applyAlignment="1">
      <alignment horizontal="center" vertical="center"/>
      <protection/>
    </xf>
    <xf numFmtId="171" fontId="7" fillId="34" borderId="53" xfId="49" applyNumberFormat="1" applyFont="1" applyFill="1" applyBorder="1" applyAlignment="1">
      <alignment horizontal="center" vertical="center"/>
      <protection/>
    </xf>
    <xf numFmtId="49" fontId="5" fillId="34" borderId="52" xfId="49" applyNumberFormat="1" applyFont="1" applyFill="1" applyBorder="1" applyAlignment="1">
      <alignment horizontal="center"/>
      <protection/>
    </xf>
    <xf numFmtId="4" fontId="5" fillId="34" borderId="53" xfId="49" applyNumberFormat="1" applyFont="1" applyFill="1" applyBorder="1" applyAlignment="1">
      <alignment horizontal="center"/>
      <protection/>
    </xf>
    <xf numFmtId="4" fontId="67" fillId="34" borderId="53" xfId="49" applyNumberFormat="1" applyFont="1" applyFill="1" applyBorder="1" applyAlignment="1">
      <alignment horizontal="center"/>
      <protection/>
    </xf>
    <xf numFmtId="4" fontId="5" fillId="34" borderId="42" xfId="49" applyNumberFormat="1" applyFont="1" applyFill="1" applyBorder="1" applyAlignment="1">
      <alignment horizontal="right"/>
      <protection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0" fillId="0" borderId="46" xfId="49" applyFont="1" applyBorder="1">
      <alignment/>
      <protection/>
    </xf>
    <xf numFmtId="0" fontId="5" fillId="0" borderId="57" xfId="49" applyFont="1" applyBorder="1">
      <alignment/>
      <protection/>
    </xf>
    <xf numFmtId="4" fontId="5" fillId="0" borderId="0" xfId="49" applyNumberFormat="1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26" xfId="49" applyFont="1" applyBorder="1" applyAlignment="1">
      <alignment horizontal="center" vertical="center"/>
      <protection/>
    </xf>
    <xf numFmtId="0" fontId="5" fillId="0" borderId="44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12" fillId="0" borderId="55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49" fontId="7" fillId="35" borderId="52" xfId="49" applyNumberFormat="1" applyFont="1" applyFill="1" applyBorder="1" applyAlignment="1">
      <alignment horizontal="center"/>
      <protection/>
    </xf>
    <xf numFmtId="171" fontId="7" fillId="33" borderId="63" xfId="49" applyNumberFormat="1" applyFont="1" applyFill="1" applyBorder="1" applyAlignment="1">
      <alignment vertical="center"/>
      <protection/>
    </xf>
    <xf numFmtId="171" fontId="66" fillId="33" borderId="64" xfId="0" applyNumberFormat="1" applyFont="1" applyFill="1" applyBorder="1" applyAlignment="1">
      <alignment/>
    </xf>
    <xf numFmtId="49" fontId="5" fillId="0" borderId="52" xfId="49" applyNumberFormat="1" applyFont="1" applyBorder="1" applyAlignment="1">
      <alignment horizontal="center"/>
      <protection/>
    </xf>
    <xf numFmtId="171" fontId="7" fillId="33" borderId="42" xfId="49" applyNumberFormat="1" applyFont="1" applyFill="1" applyBorder="1" applyAlignment="1">
      <alignment/>
      <protection/>
    </xf>
    <xf numFmtId="4" fontId="5" fillId="35" borderId="41" xfId="49" applyNumberFormat="1" applyFont="1" applyFill="1" applyBorder="1" applyAlignment="1">
      <alignment horizontal="right"/>
      <protection/>
    </xf>
    <xf numFmtId="4" fontId="5" fillId="35" borderId="53" xfId="49" applyNumberFormat="1" applyFont="1" applyFill="1" applyBorder="1" applyAlignment="1">
      <alignment horizontal="right"/>
      <protection/>
    </xf>
    <xf numFmtId="171" fontId="42" fillId="0" borderId="43" xfId="0" applyNumberFormat="1" applyFont="1" applyFill="1" applyBorder="1" applyAlignment="1">
      <alignment horizontal="left" vertical="top"/>
    </xf>
    <xf numFmtId="4" fontId="5" fillId="0" borderId="53" xfId="49" applyNumberFormat="1" applyFont="1" applyBorder="1" applyAlignment="1">
      <alignment horizontal="right"/>
      <protection/>
    </xf>
    <xf numFmtId="0" fontId="0" fillId="0" borderId="65" xfId="0" applyFont="1" applyBorder="1" applyAlignment="1">
      <alignment/>
    </xf>
    <xf numFmtId="171" fontId="0" fillId="0" borderId="0" xfId="0" applyNumberFormat="1" applyFont="1" applyAlignment="1">
      <alignment horizontal="left"/>
    </xf>
    <xf numFmtId="0" fontId="7" fillId="35" borderId="41" xfId="49" applyFont="1" applyFill="1" applyBorder="1" applyAlignment="1">
      <alignment horizontal="left"/>
      <protection/>
    </xf>
    <xf numFmtId="0" fontId="7" fillId="35" borderId="42" xfId="49" applyFont="1" applyFill="1" applyBorder="1" applyAlignment="1">
      <alignment horizontal="left"/>
      <protection/>
    </xf>
    <xf numFmtId="0" fontId="18" fillId="34" borderId="34" xfId="52" applyFont="1" applyFill="1" applyBorder="1" applyAlignment="1">
      <alignment vertical="center"/>
      <protection/>
    </xf>
    <xf numFmtId="0" fontId="18" fillId="34" borderId="66" xfId="52" applyFont="1" applyFill="1" applyBorder="1" applyAlignment="1">
      <alignment vertical="center"/>
      <protection/>
    </xf>
    <xf numFmtId="0" fontId="18" fillId="34" borderId="67" xfId="52" applyFont="1" applyFill="1" applyBorder="1" applyAlignment="1">
      <alignment vertical="center"/>
      <protection/>
    </xf>
    <xf numFmtId="0" fontId="18" fillId="34" borderId="68" xfId="52" applyFont="1" applyFill="1" applyBorder="1" applyAlignment="1">
      <alignment vertical="center"/>
      <protection/>
    </xf>
    <xf numFmtId="0" fontId="18" fillId="34" borderId="69" xfId="52" applyFont="1" applyFill="1" applyBorder="1" applyAlignment="1">
      <alignment vertical="center"/>
      <protection/>
    </xf>
    <xf numFmtId="0" fontId="18" fillId="34" borderId="70" xfId="52" applyFont="1" applyFill="1" applyBorder="1" applyAlignment="1">
      <alignment vertical="center"/>
      <protection/>
    </xf>
    <xf numFmtId="0" fontId="44" fillId="0" borderId="55" xfId="49" applyFont="1" applyBorder="1" applyAlignment="1">
      <alignment horizontal="center"/>
      <protection/>
    </xf>
    <xf numFmtId="49" fontId="44" fillId="0" borderId="56" xfId="49" applyNumberFormat="1" applyFont="1" applyBorder="1" applyAlignment="1">
      <alignment horizontal="center" vertical="center"/>
      <protection/>
    </xf>
    <xf numFmtId="4" fontId="44" fillId="0" borderId="16" xfId="49" applyNumberFormat="1" applyFont="1" applyBorder="1" applyAlignment="1">
      <alignment horizontal="right"/>
      <protection/>
    </xf>
    <xf numFmtId="0" fontId="44" fillId="0" borderId="16" xfId="49" applyFont="1" applyBorder="1">
      <alignment/>
      <protection/>
    </xf>
    <xf numFmtId="0" fontId="44" fillId="0" borderId="65" xfId="49" applyFont="1" applyBorder="1">
      <alignment/>
      <protection/>
    </xf>
    <xf numFmtId="49" fontId="44" fillId="33" borderId="71" xfId="52" applyNumberFormat="1" applyFont="1" applyFill="1" applyBorder="1" applyAlignment="1">
      <alignment horizontal="left" vertical="center"/>
      <protection/>
    </xf>
    <xf numFmtId="49" fontId="44" fillId="33" borderId="46" xfId="52" applyNumberFormat="1" applyFont="1" applyFill="1" applyBorder="1" applyAlignment="1">
      <alignment horizontal="left" vertical="center"/>
      <protection/>
    </xf>
    <xf numFmtId="49" fontId="44" fillId="33" borderId="47" xfId="52" applyNumberFormat="1" applyFont="1" applyFill="1" applyBorder="1" applyAlignment="1">
      <alignment horizontal="left" vertical="center"/>
      <protection/>
    </xf>
    <xf numFmtId="0" fontId="44" fillId="0" borderId="16" xfId="49" applyFont="1" applyBorder="1" applyAlignment="1" applyProtection="1">
      <alignment horizontal="left" vertical="center"/>
      <protection locked="0"/>
    </xf>
    <xf numFmtId="0" fontId="44" fillId="0" borderId="48" xfId="49" applyFont="1" applyBorder="1" applyAlignment="1">
      <alignment wrapText="1"/>
      <protection/>
    </xf>
    <xf numFmtId="171" fontId="20" fillId="35" borderId="72" xfId="49" applyNumberFormat="1" applyFont="1" applyFill="1" applyBorder="1" applyAlignment="1">
      <alignment vertical="center"/>
      <protection/>
    </xf>
    <xf numFmtId="171" fontId="20" fillId="35" borderId="53" xfId="49" applyNumberFormat="1" applyFont="1" applyFill="1" applyBorder="1" applyAlignment="1">
      <alignment vertical="center"/>
      <protection/>
    </xf>
    <xf numFmtId="171" fontId="20" fillId="35" borderId="73" xfId="49" applyNumberFormat="1" applyFont="1" applyFill="1" applyBorder="1" applyAlignment="1">
      <alignment vertical="center"/>
      <protection/>
    </xf>
    <xf numFmtId="0" fontId="19" fillId="0" borderId="60" xfId="0" applyFont="1" applyBorder="1" applyAlignment="1">
      <alignment horizontal="center" vertical="center"/>
    </xf>
    <xf numFmtId="4" fontId="20" fillId="0" borderId="27" xfId="49" applyNumberFormat="1" applyFont="1" applyBorder="1">
      <alignment/>
      <protection/>
    </xf>
    <xf numFmtId="3" fontId="20" fillId="0" borderId="29" xfId="49" applyNumberFormat="1" applyFont="1" applyBorder="1" applyAlignment="1">
      <alignment horizontal="center"/>
      <protection/>
    </xf>
    <xf numFmtId="4" fontId="20" fillId="0" borderId="28" xfId="49" applyNumberFormat="1" applyFont="1" applyBorder="1">
      <alignment/>
      <protection/>
    </xf>
    <xf numFmtId="2" fontId="7" fillId="35" borderId="74" xfId="49" applyNumberFormat="1" applyFont="1" applyFill="1" applyBorder="1" applyAlignment="1">
      <alignment vertical="center"/>
      <protection/>
    </xf>
    <xf numFmtId="2" fontId="7" fillId="35" borderId="59" xfId="49" applyNumberFormat="1" applyFont="1" applyFill="1" applyBorder="1" applyAlignment="1">
      <alignment vertical="center"/>
      <protection/>
    </xf>
    <xf numFmtId="2" fontId="7" fillId="35" borderId="52" xfId="49" applyNumberFormat="1" applyFont="1" applyFill="1" applyBorder="1" applyAlignment="1">
      <alignment vertical="center"/>
      <protection/>
    </xf>
    <xf numFmtId="2" fontId="7" fillId="35" borderId="49" xfId="49" applyNumberFormat="1" applyFont="1" applyFill="1" applyBorder="1" applyAlignment="1">
      <alignment vertical="center"/>
      <protection/>
    </xf>
    <xf numFmtId="0" fontId="63" fillId="33" borderId="63" xfId="0" applyFont="1" applyFill="1" applyBorder="1" applyAlignment="1">
      <alignment/>
    </xf>
    <xf numFmtId="0" fontId="0" fillId="0" borderId="4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4" fontId="5" fillId="33" borderId="11" xfId="57" applyNumberFormat="1" applyFont="1" applyFill="1" applyBorder="1" applyAlignment="1">
      <alignment horizontal="right" vertical="center"/>
    </xf>
    <xf numFmtId="49" fontId="3" fillId="33" borderId="0" xfId="52" applyNumberFormat="1" applyFont="1" applyFill="1" applyBorder="1" applyAlignment="1">
      <alignment horizontal="right" vertical="center" wrapText="1"/>
      <protection/>
    </xf>
    <xf numFmtId="49" fontId="3" fillId="33" borderId="16" xfId="52" applyNumberFormat="1" applyFont="1" applyFill="1" applyBorder="1" applyAlignment="1">
      <alignment horizontal="right" vertical="center"/>
      <protection/>
    </xf>
    <xf numFmtId="4" fontId="5" fillId="33" borderId="11" xfId="52" applyNumberFormat="1" applyFont="1" applyFill="1" applyBorder="1" applyAlignment="1">
      <alignment horizontal="right" vertical="center" wrapText="1"/>
      <protection/>
    </xf>
    <xf numFmtId="167" fontId="5" fillId="33" borderId="11" xfId="52" applyNumberFormat="1" applyFont="1" applyFill="1" applyBorder="1" applyAlignment="1">
      <alignment horizontal="right" vertical="center" wrapText="1"/>
      <protection/>
    </xf>
    <xf numFmtId="4" fontId="5" fillId="33" borderId="11" xfId="52" applyNumberFormat="1" applyFont="1" applyFill="1" applyBorder="1" applyAlignment="1">
      <alignment horizontal="right" vertical="center" wrapText="1"/>
      <protection/>
    </xf>
    <xf numFmtId="4" fontId="5" fillId="33" borderId="0" xfId="52" applyNumberFormat="1" applyFont="1" applyFill="1" applyBorder="1" applyAlignment="1">
      <alignment horizontal="right" vertical="center" wrapText="1"/>
      <protection/>
    </xf>
    <xf numFmtId="4" fontId="5" fillId="33" borderId="11" xfId="52" applyNumberFormat="1" applyFont="1" applyFill="1" applyBorder="1" applyAlignment="1">
      <alignment horizontal="right" vertical="center"/>
      <protection/>
    </xf>
    <xf numFmtId="0" fontId="5" fillId="33" borderId="11" xfId="52" applyFont="1" applyFill="1" applyBorder="1" applyAlignment="1" applyProtection="1">
      <alignment horizontal="right" vertical="center" wrapText="1"/>
      <protection/>
    </xf>
    <xf numFmtId="4" fontId="7" fillId="33" borderId="10" xfId="52" applyNumberFormat="1" applyFont="1" applyFill="1" applyBorder="1" applyAlignment="1">
      <alignment horizontal="right" vertical="center"/>
      <protection/>
    </xf>
    <xf numFmtId="4" fontId="5" fillId="33" borderId="10" xfId="52" applyNumberFormat="1" applyFont="1" applyFill="1" applyBorder="1" applyAlignment="1">
      <alignment horizontal="right" vertical="center"/>
      <protection/>
    </xf>
    <xf numFmtId="2" fontId="5" fillId="33" borderId="11" xfId="0" applyNumberFormat="1" applyFont="1" applyFill="1" applyBorder="1" applyAlignment="1">
      <alignment horizontal="right" vertical="center" wrapText="1"/>
    </xf>
    <xf numFmtId="4" fontId="5" fillId="33" borderId="14" xfId="52" applyNumberFormat="1" applyFont="1" applyFill="1" applyBorder="1" applyAlignment="1">
      <alignment horizontal="right" vertical="center" wrapText="1"/>
      <protection/>
    </xf>
    <xf numFmtId="164" fontId="5" fillId="33" borderId="11" xfId="57" applyNumberFormat="1" applyFont="1" applyFill="1" applyBorder="1" applyAlignment="1">
      <alignment horizontal="right"/>
    </xf>
    <xf numFmtId="164" fontId="5" fillId="33" borderId="15" xfId="57" applyNumberFormat="1" applyFont="1" applyFill="1" applyBorder="1" applyAlignment="1">
      <alignment horizontal="right" vertical="center"/>
    </xf>
    <xf numFmtId="4" fontId="5" fillId="33" borderId="15" xfId="52" applyNumberFormat="1" applyFont="1" applyFill="1" applyBorder="1" applyAlignment="1">
      <alignment horizontal="right" vertical="center" wrapText="1"/>
      <protection/>
    </xf>
    <xf numFmtId="4" fontId="5" fillId="33" borderId="13" xfId="52" applyNumberFormat="1" applyFont="1" applyFill="1" applyBorder="1" applyAlignment="1">
      <alignment horizontal="right" vertical="center" wrapText="1"/>
      <protection/>
    </xf>
    <xf numFmtId="4" fontId="5" fillId="33" borderId="10" xfId="52" applyNumberFormat="1" applyFont="1" applyFill="1" applyBorder="1" applyAlignment="1">
      <alignment horizontal="right" vertical="center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172" fontId="2" fillId="33" borderId="11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right" vertical="center"/>
    </xf>
    <xf numFmtId="4" fontId="5" fillId="33" borderId="0" xfId="52" applyNumberFormat="1" applyFont="1" applyFill="1" applyAlignment="1">
      <alignment horizontal="right" vertical="center"/>
      <protection/>
    </xf>
    <xf numFmtId="0" fontId="63" fillId="33" borderId="0" xfId="0" applyFont="1" applyFill="1" applyBorder="1" applyAlignment="1">
      <alignment/>
    </xf>
    <xf numFmtId="0" fontId="0" fillId="0" borderId="75" xfId="0" applyFont="1" applyBorder="1" applyAlignment="1">
      <alignment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4" fontId="5" fillId="35" borderId="11" xfId="52" applyNumberFormat="1" applyFont="1" applyFill="1" applyBorder="1" applyAlignment="1">
      <alignment horizontal="right" vertical="center" wrapText="1"/>
      <protection/>
    </xf>
    <xf numFmtId="49" fontId="7" fillId="35" borderId="24" xfId="52" applyNumberFormat="1" applyFont="1" applyFill="1" applyBorder="1" applyAlignment="1">
      <alignment horizontal="right" vertical="center"/>
      <protection/>
    </xf>
    <xf numFmtId="0" fontId="7" fillId="35" borderId="0" xfId="52" applyFont="1" applyFill="1" applyBorder="1" applyAlignment="1">
      <alignment horizontal="center" vertical="center"/>
      <protection/>
    </xf>
    <xf numFmtId="4" fontId="7" fillId="35" borderId="0" xfId="52" applyNumberFormat="1" applyFont="1" applyFill="1" applyBorder="1" applyAlignment="1">
      <alignment horizontal="right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4" fontId="7" fillId="35" borderId="10" xfId="52" applyNumberFormat="1" applyFont="1" applyFill="1" applyBorder="1" applyAlignment="1">
      <alignment horizontal="right" vertical="center"/>
      <protection/>
    </xf>
    <xf numFmtId="49" fontId="7" fillId="35" borderId="76" xfId="52" applyNumberFormat="1" applyFont="1" applyFill="1" applyBorder="1" applyAlignment="1">
      <alignment horizontal="right" vertical="center"/>
      <protection/>
    </xf>
    <xf numFmtId="0" fontId="7" fillId="35" borderId="77" xfId="52" applyFont="1" applyFill="1" applyBorder="1" applyAlignment="1">
      <alignment horizontal="left" vertical="center"/>
      <protection/>
    </xf>
    <xf numFmtId="0" fontId="7" fillId="35" borderId="77" xfId="52" applyFont="1" applyFill="1" applyBorder="1" applyAlignment="1">
      <alignment horizontal="center" vertical="center"/>
      <protection/>
    </xf>
    <xf numFmtId="4" fontId="7" fillId="35" borderId="77" xfId="52" applyNumberFormat="1" applyFont="1" applyFill="1" applyBorder="1" applyAlignment="1">
      <alignment horizontal="right" vertical="center"/>
      <protection/>
    </xf>
    <xf numFmtId="0" fontId="7" fillId="35" borderId="48" xfId="52" applyFont="1" applyFill="1" applyBorder="1" applyAlignment="1">
      <alignment horizontal="left" vertical="center"/>
      <protection/>
    </xf>
    <xf numFmtId="0" fontId="7" fillId="35" borderId="48" xfId="52" applyFont="1" applyFill="1" applyBorder="1" applyAlignment="1">
      <alignment horizontal="center" vertical="center"/>
      <protection/>
    </xf>
    <xf numFmtId="4" fontId="7" fillId="35" borderId="48" xfId="52" applyNumberFormat="1" applyFont="1" applyFill="1" applyBorder="1" applyAlignment="1">
      <alignment horizontal="right" vertical="center"/>
      <protection/>
    </xf>
    <xf numFmtId="171" fontId="7" fillId="35" borderId="55" xfId="45" applyNumberFormat="1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>
      <alignment horizontal="right" vertical="center"/>
    </xf>
    <xf numFmtId="171" fontId="3" fillId="33" borderId="56" xfId="52" applyNumberFormat="1" applyFont="1" applyFill="1" applyBorder="1" applyAlignment="1">
      <alignment horizontal="center" vertical="center" wrapText="1"/>
      <protection/>
    </xf>
    <xf numFmtId="171" fontId="6" fillId="33" borderId="65" xfId="52" applyNumberFormat="1" applyFont="1" applyFill="1" applyBorder="1" applyAlignment="1">
      <alignment vertical="center"/>
      <protection/>
    </xf>
    <xf numFmtId="171" fontId="7" fillId="33" borderId="78" xfId="57" applyNumberFormat="1" applyFont="1" applyFill="1" applyBorder="1" applyAlignment="1">
      <alignment horizontal="center" vertical="center"/>
    </xf>
    <xf numFmtId="171" fontId="7" fillId="35" borderId="23" xfId="57" applyNumberFormat="1" applyFont="1" applyFill="1" applyBorder="1" applyAlignment="1" applyProtection="1">
      <alignment horizontal="center" vertical="center"/>
      <protection locked="0"/>
    </xf>
    <xf numFmtId="171" fontId="7" fillId="33" borderId="79" xfId="57" applyNumberFormat="1" applyFont="1" applyFill="1" applyBorder="1" applyAlignment="1">
      <alignment horizontal="center" vertical="center" wrapText="1"/>
    </xf>
    <xf numFmtId="171" fontId="5" fillId="33" borderId="79" xfId="57" applyNumberFormat="1" applyFont="1" applyFill="1" applyBorder="1" applyAlignment="1">
      <alignment horizontal="center" vertical="center" wrapText="1"/>
    </xf>
    <xf numFmtId="171" fontId="5" fillId="33" borderId="79" xfId="57" applyNumberFormat="1" applyFont="1" applyFill="1" applyBorder="1" applyAlignment="1">
      <alignment horizontal="center" vertical="center"/>
    </xf>
    <xf numFmtId="171" fontId="7" fillId="35" borderId="79" xfId="57" applyNumberFormat="1" applyFont="1" applyFill="1" applyBorder="1" applyAlignment="1">
      <alignment horizontal="center" vertical="center" wrapText="1"/>
    </xf>
    <xf numFmtId="171" fontId="5" fillId="33" borderId="56" xfId="57" applyNumberFormat="1" applyFont="1" applyFill="1" applyBorder="1" applyAlignment="1">
      <alignment horizontal="center" vertical="center"/>
    </xf>
    <xf numFmtId="171" fontId="7" fillId="35" borderId="80" xfId="57" applyNumberFormat="1" applyFont="1" applyFill="1" applyBorder="1" applyAlignment="1" applyProtection="1">
      <alignment horizontal="center" vertical="center"/>
      <protection locked="0"/>
    </xf>
    <xf numFmtId="171" fontId="7" fillId="33" borderId="23" xfId="57" applyNumberFormat="1" applyFont="1" applyFill="1" applyBorder="1" applyAlignment="1">
      <alignment horizontal="center" vertical="center"/>
    </xf>
    <xf numFmtId="171" fontId="5" fillId="33" borderId="81" xfId="57" applyNumberFormat="1" applyFont="1" applyFill="1" applyBorder="1" applyAlignment="1">
      <alignment horizontal="center" vertical="center"/>
    </xf>
    <xf numFmtId="171" fontId="7" fillId="33" borderId="82" xfId="57" applyNumberFormat="1" applyFont="1" applyFill="1" applyBorder="1" applyAlignment="1">
      <alignment horizontal="center" vertical="center"/>
    </xf>
    <xf numFmtId="171" fontId="7" fillId="33" borderId="79" xfId="57" applyNumberFormat="1" applyFont="1" applyFill="1" applyBorder="1" applyAlignment="1">
      <alignment horizontal="center" vertical="center"/>
    </xf>
    <xf numFmtId="171" fontId="7" fillId="35" borderId="78" xfId="57" applyNumberFormat="1" applyFont="1" applyFill="1" applyBorder="1" applyAlignment="1">
      <alignment horizontal="center" vertical="center"/>
    </xf>
    <xf numFmtId="171" fontId="5" fillId="33" borderId="0" xfId="57" applyNumberFormat="1" applyFont="1" applyFill="1" applyAlignment="1">
      <alignment horizontal="center" vertical="center"/>
    </xf>
    <xf numFmtId="44" fontId="6" fillId="33" borderId="16" xfId="52" applyNumberFormat="1" applyFont="1" applyFill="1" applyBorder="1" applyAlignment="1">
      <alignment vertical="center"/>
      <protection/>
    </xf>
    <xf numFmtId="44" fontId="2" fillId="0" borderId="11" xfId="0" applyNumberFormat="1" applyFont="1" applyFill="1" applyBorder="1" applyAlignment="1">
      <alignment vertical="center"/>
    </xf>
    <xf numFmtId="49" fontId="7" fillId="35" borderId="13" xfId="52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7" fillId="35" borderId="77" xfId="52" applyNumberFormat="1" applyFont="1" applyFill="1" applyBorder="1" applyAlignment="1">
      <alignment horizontal="center" vertical="center"/>
      <protection/>
    </xf>
    <xf numFmtId="49" fontId="7" fillId="33" borderId="19" xfId="52" applyNumberFormat="1" applyFont="1" applyFill="1" applyBorder="1" applyAlignment="1">
      <alignment horizontal="center" vertical="center"/>
      <protection/>
    </xf>
    <xf numFmtId="49" fontId="7" fillId="33" borderId="18" xfId="52" applyNumberFormat="1" applyFont="1" applyFill="1" applyBorder="1" applyAlignment="1">
      <alignment horizontal="center" vertical="center"/>
      <protection/>
    </xf>
    <xf numFmtId="49" fontId="7" fillId="35" borderId="48" xfId="52" applyNumberFormat="1" applyFont="1" applyFill="1" applyBorder="1" applyAlignment="1">
      <alignment horizontal="center" vertical="center"/>
      <protection/>
    </xf>
    <xf numFmtId="44" fontId="3" fillId="33" borderId="0" xfId="52" applyNumberFormat="1" applyFont="1" applyFill="1" applyBorder="1" applyAlignment="1">
      <alignment vertical="center" wrapText="1"/>
      <protection/>
    </xf>
    <xf numFmtId="44" fontId="7" fillId="33" borderId="83" xfId="45" applyNumberFormat="1" applyFont="1" applyFill="1" applyBorder="1" applyAlignment="1">
      <alignment vertical="center"/>
    </xf>
    <xf numFmtId="44" fontId="7" fillId="35" borderId="0" xfId="45" applyNumberFormat="1" applyFont="1" applyFill="1" applyBorder="1" applyAlignment="1">
      <alignment vertical="center"/>
    </xf>
    <xf numFmtId="44" fontId="5" fillId="33" borderId="11" xfId="45" applyNumberFormat="1" applyFont="1" applyFill="1" applyBorder="1" applyAlignment="1">
      <alignment vertical="center"/>
    </xf>
    <xf numFmtId="44" fontId="5" fillId="33" borderId="11" xfId="45" applyNumberFormat="1" applyFont="1" applyFill="1" applyBorder="1" applyAlignment="1">
      <alignment vertical="center"/>
    </xf>
    <xf numFmtId="44" fontId="5" fillId="35" borderId="11" xfId="45" applyNumberFormat="1" applyFont="1" applyFill="1" applyBorder="1" applyAlignment="1">
      <alignment vertical="center"/>
    </xf>
    <xf numFmtId="44" fontId="5" fillId="33" borderId="0" xfId="45" applyNumberFormat="1" applyFont="1" applyFill="1" applyBorder="1" applyAlignment="1">
      <alignment vertical="center"/>
    </xf>
    <xf numFmtId="44" fontId="7" fillId="35" borderId="10" xfId="45" applyNumberFormat="1" applyFont="1" applyFill="1" applyBorder="1" applyAlignment="1">
      <alignment vertical="center"/>
    </xf>
    <xf numFmtId="44" fontId="5" fillId="33" borderId="11" xfId="52" applyNumberFormat="1" applyFont="1" applyFill="1" applyBorder="1" applyAlignment="1">
      <alignment vertical="center"/>
      <protection/>
    </xf>
    <xf numFmtId="44" fontId="7" fillId="35" borderId="77" xfId="45" applyNumberFormat="1" applyFont="1" applyFill="1" applyBorder="1" applyAlignment="1">
      <alignment vertical="center"/>
    </xf>
    <xf numFmtId="44" fontId="5" fillId="33" borderId="11" xfId="45" applyNumberFormat="1" applyFont="1" applyFill="1" applyBorder="1" applyAlignment="1">
      <alignment vertical="center" wrapText="1"/>
    </xf>
    <xf numFmtId="44" fontId="5" fillId="33" borderId="14" xfId="45" applyNumberFormat="1" applyFont="1" applyFill="1" applyBorder="1" applyAlignment="1">
      <alignment vertical="center"/>
    </xf>
    <xf numFmtId="44" fontId="5" fillId="33" borderId="15" xfId="45" applyNumberFormat="1" applyFont="1" applyFill="1" applyBorder="1" applyAlignment="1">
      <alignment vertical="center"/>
    </xf>
    <xf numFmtId="44" fontId="5" fillId="33" borderId="13" xfId="45" applyNumberFormat="1" applyFont="1" applyFill="1" applyBorder="1" applyAlignment="1">
      <alignment vertical="center"/>
    </xf>
    <xf numFmtId="44" fontId="7" fillId="35" borderId="48" xfId="45" applyNumberFormat="1" applyFont="1" applyFill="1" applyBorder="1" applyAlignment="1">
      <alignment vertical="center"/>
    </xf>
    <xf numFmtId="44" fontId="68" fillId="0" borderId="11" xfId="0" applyNumberFormat="1" applyFont="1" applyBorder="1" applyAlignment="1">
      <alignment vertical="center"/>
    </xf>
    <xf numFmtId="44" fontId="2" fillId="33" borderId="11" xfId="0" applyNumberFormat="1" applyFont="1" applyFill="1" applyBorder="1" applyAlignment="1">
      <alignment vertical="center"/>
    </xf>
    <xf numFmtId="44" fontId="5" fillId="33" borderId="0" xfId="45" applyNumberFormat="1" applyFont="1" applyFill="1" applyAlignment="1">
      <alignment vertical="center"/>
    </xf>
    <xf numFmtId="44" fontId="64" fillId="0" borderId="11" xfId="0" applyNumberFormat="1" applyFont="1" applyBorder="1" applyAlignment="1">
      <alignment vertical="center"/>
    </xf>
    <xf numFmtId="171" fontId="69" fillId="0" borderId="0" xfId="0" applyNumberFormat="1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7" fillId="35" borderId="34" xfId="49" applyFont="1" applyFill="1" applyBorder="1" applyAlignment="1">
      <alignment horizontal="left" vertical="center"/>
      <protection/>
    </xf>
    <xf numFmtId="0" fontId="7" fillId="35" borderId="66" xfId="49" applyFont="1" applyFill="1" applyBorder="1" applyAlignment="1">
      <alignment horizontal="left" vertical="center"/>
      <protection/>
    </xf>
    <xf numFmtId="171" fontId="20" fillId="35" borderId="64" xfId="49" applyNumberFormat="1" applyFont="1" applyFill="1" applyBorder="1" applyAlignment="1">
      <alignment vertical="center"/>
      <protection/>
    </xf>
    <xf numFmtId="49" fontId="18" fillId="35" borderId="52" xfId="49" applyNumberFormat="1" applyFont="1" applyFill="1" applyBorder="1" applyAlignment="1">
      <alignment horizontal="center"/>
      <protection/>
    </xf>
    <xf numFmtId="0" fontId="18" fillId="35" borderId="70" xfId="52" applyFont="1" applyFill="1" applyBorder="1" applyAlignment="1">
      <alignment vertical="center"/>
      <protection/>
    </xf>
    <xf numFmtId="0" fontId="64" fillId="0" borderId="11" xfId="0" applyFont="1" applyBorder="1" applyAlignment="1">
      <alignment vertical="center" wrapText="1"/>
    </xf>
    <xf numFmtId="171" fontId="20" fillId="35" borderId="53" xfId="45" applyNumberFormat="1" applyFont="1" applyFill="1" applyBorder="1" applyAlignment="1" applyProtection="1">
      <alignment vertical="center"/>
      <protection locked="0"/>
    </xf>
    <xf numFmtId="0" fontId="67" fillId="33" borderId="0" xfId="52" applyFont="1" applyFill="1" applyAlignment="1">
      <alignment vertical="center"/>
      <protection/>
    </xf>
    <xf numFmtId="0" fontId="2" fillId="0" borderId="10" xfId="49" applyFont="1" applyFill="1" applyBorder="1" applyAlignment="1">
      <alignment horizontal="left" wrapText="1" indent="1"/>
      <protection/>
    </xf>
    <xf numFmtId="0" fontId="2" fillId="0" borderId="10" xfId="49" applyFont="1" applyFill="1" applyBorder="1" applyAlignment="1">
      <alignment horizontal="left" vertical="center" wrapText="1"/>
      <protection/>
    </xf>
    <xf numFmtId="0" fontId="5" fillId="36" borderId="0" xfId="52" applyFont="1" applyFill="1" applyAlignment="1">
      <alignment vertical="center"/>
      <protection/>
    </xf>
    <xf numFmtId="171" fontId="20" fillId="34" borderId="72" xfId="57" applyNumberFormat="1" applyFont="1" applyFill="1" applyBorder="1" applyAlignment="1" applyProtection="1">
      <alignment horizontal="left" vertical="center"/>
      <protection locked="0"/>
    </xf>
    <xf numFmtId="171" fontId="20" fillId="34" borderId="64" xfId="49" applyNumberFormat="1" applyFont="1" applyFill="1" applyBorder="1" applyAlignment="1">
      <alignment horizontal="left" vertical="center"/>
      <protection/>
    </xf>
    <xf numFmtId="171" fontId="20" fillId="34" borderId="53" xfId="49" applyNumberFormat="1" applyFont="1" applyFill="1" applyBorder="1" applyAlignment="1">
      <alignment horizontal="left" vertical="center"/>
      <protection/>
    </xf>
    <xf numFmtId="171" fontId="20" fillId="34" borderId="84" xfId="57" applyNumberFormat="1" applyFont="1" applyFill="1" applyBorder="1" applyAlignment="1" applyProtection="1">
      <alignment horizontal="left" vertical="center"/>
      <protection locked="0"/>
    </xf>
    <xf numFmtId="171" fontId="20" fillId="34" borderId="73" xfId="49" applyNumberFormat="1" applyFont="1" applyFill="1" applyBorder="1" applyAlignment="1">
      <alignment horizontal="left" vertical="center"/>
      <protection/>
    </xf>
    <xf numFmtId="171" fontId="20" fillId="34" borderId="53" xfId="45" applyNumberFormat="1" applyFont="1" applyFill="1" applyBorder="1" applyAlignment="1" applyProtection="1">
      <alignment horizontal="left" vertical="center"/>
      <protection locked="0"/>
    </xf>
    <xf numFmtId="49" fontId="5" fillId="33" borderId="85" xfId="52" applyNumberFormat="1" applyFont="1" applyFill="1" applyBorder="1" applyAlignment="1">
      <alignment horizontal="center" vertical="center" wrapText="1"/>
      <protection/>
    </xf>
    <xf numFmtId="49" fontId="5" fillId="33" borderId="86" xfId="52" applyNumberFormat="1" applyFont="1" applyFill="1" applyBorder="1" applyAlignment="1">
      <alignment horizontal="center" vertical="center" wrapText="1"/>
      <protection/>
    </xf>
    <xf numFmtId="49" fontId="5" fillId="33" borderId="87" xfId="52" applyNumberFormat="1" applyFont="1" applyFill="1" applyBorder="1" applyAlignment="1">
      <alignment horizontal="center" vertical="center" wrapText="1"/>
      <protection/>
    </xf>
    <xf numFmtId="49" fontId="7" fillId="35" borderId="85" xfId="52" applyNumberFormat="1" applyFont="1" applyFill="1" applyBorder="1" applyAlignment="1">
      <alignment horizontal="right" vertical="center"/>
      <protection/>
    </xf>
    <xf numFmtId="49" fontId="7" fillId="35" borderId="86" xfId="52" applyNumberFormat="1" applyFont="1" applyFill="1" applyBorder="1" applyAlignment="1">
      <alignment horizontal="right" vertical="center"/>
      <protection/>
    </xf>
    <xf numFmtId="49" fontId="7" fillId="35" borderId="88" xfId="52" applyNumberFormat="1" applyFont="1" applyFill="1" applyBorder="1" applyAlignment="1">
      <alignment horizontal="right" vertical="center"/>
      <protection/>
    </xf>
    <xf numFmtId="0" fontId="7" fillId="33" borderId="10" xfId="52" applyFont="1" applyFill="1" applyBorder="1" applyAlignment="1">
      <alignment horizontal="left" vertical="center"/>
      <protection/>
    </xf>
    <xf numFmtId="49" fontId="5" fillId="33" borderId="85" xfId="52" applyNumberFormat="1" applyFont="1" applyFill="1" applyBorder="1" applyAlignment="1">
      <alignment horizontal="center" vertical="center"/>
      <protection/>
    </xf>
    <xf numFmtId="49" fontId="5" fillId="33" borderId="86" xfId="52" applyNumberFormat="1" applyFont="1" applyFill="1" applyBorder="1" applyAlignment="1">
      <alignment horizontal="center" vertical="center"/>
      <protection/>
    </xf>
    <xf numFmtId="49" fontId="5" fillId="33" borderId="87" xfId="52" applyNumberFormat="1" applyFont="1" applyFill="1" applyBorder="1" applyAlignment="1">
      <alignment horizontal="center" vertical="center"/>
      <protection/>
    </xf>
    <xf numFmtId="0" fontId="7" fillId="35" borderId="77" xfId="52" applyFont="1" applyFill="1" applyBorder="1" applyAlignment="1">
      <alignment horizontal="left" vertical="center"/>
      <protection/>
    </xf>
    <xf numFmtId="0" fontId="7" fillId="33" borderId="12" xfId="52" applyFont="1" applyFill="1" applyBorder="1" applyAlignment="1">
      <alignment horizontal="left" vertical="center"/>
      <protection/>
    </xf>
    <xf numFmtId="0" fontId="7" fillId="33" borderId="10" xfId="52" applyFont="1" applyFill="1" applyBorder="1" applyAlignment="1" applyProtection="1">
      <alignment horizontal="left" vertical="center" wrapText="1"/>
      <protection locked="0"/>
    </xf>
    <xf numFmtId="0" fontId="7" fillId="33" borderId="12" xfId="52" applyFont="1" applyFill="1" applyBorder="1" applyAlignment="1" applyProtection="1">
      <alignment horizontal="left" vertical="center" wrapText="1"/>
      <protection locked="0"/>
    </xf>
    <xf numFmtId="0" fontId="7" fillId="35" borderId="10" xfId="52" applyFont="1" applyFill="1" applyBorder="1" applyAlignment="1" applyProtection="1">
      <alignment horizontal="left" vertical="center" wrapText="1"/>
      <protection locked="0"/>
    </xf>
    <xf numFmtId="0" fontId="7" fillId="35" borderId="12" xfId="52" applyFont="1" applyFill="1" applyBorder="1" applyAlignment="1" applyProtection="1">
      <alignment horizontal="left" vertical="center" wrapText="1"/>
      <protection locked="0"/>
    </xf>
    <xf numFmtId="0" fontId="7" fillId="35" borderId="10" xfId="52" applyFont="1" applyFill="1" applyBorder="1" applyAlignment="1">
      <alignment horizontal="left" vertical="center"/>
      <protection/>
    </xf>
    <xf numFmtId="49" fontId="4" fillId="33" borderId="71" xfId="52" applyNumberFormat="1" applyFont="1" applyFill="1" applyBorder="1" applyAlignment="1">
      <alignment horizontal="center" vertical="center" wrapText="1"/>
      <protection/>
    </xf>
    <xf numFmtId="49" fontId="3" fillId="33" borderId="48" xfId="52" applyNumberFormat="1" applyFont="1" applyFill="1" applyBorder="1" applyAlignment="1">
      <alignment horizontal="center" vertical="center" wrapText="1"/>
      <protection/>
    </xf>
    <xf numFmtId="49" fontId="3" fillId="33" borderId="55" xfId="52" applyNumberFormat="1" applyFont="1" applyFill="1" applyBorder="1" applyAlignment="1">
      <alignment horizontal="center" vertical="center" wrapText="1"/>
      <protection/>
    </xf>
    <xf numFmtId="0" fontId="7" fillId="33" borderId="89" xfId="0" applyFont="1" applyFill="1" applyBorder="1" applyAlignment="1">
      <alignment horizontal="right" vertical="center" wrapText="1"/>
    </xf>
    <xf numFmtId="0" fontId="7" fillId="33" borderId="90" xfId="0" applyFont="1" applyFill="1" applyBorder="1" applyAlignment="1">
      <alignment horizontal="right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2" fontId="7" fillId="33" borderId="93" xfId="0" applyNumberFormat="1" applyFont="1" applyFill="1" applyBorder="1" applyAlignment="1">
      <alignment horizontal="right" vertical="center" wrapText="1"/>
    </xf>
    <xf numFmtId="2" fontId="7" fillId="33" borderId="83" xfId="0" applyNumberFormat="1" applyFont="1" applyFill="1" applyBorder="1" applyAlignment="1">
      <alignment horizontal="right" vertical="center" wrapText="1"/>
    </xf>
    <xf numFmtId="0" fontId="7" fillId="33" borderId="93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49" fontId="7" fillId="34" borderId="95" xfId="49" applyNumberFormat="1" applyFont="1" applyFill="1" applyBorder="1" applyAlignment="1">
      <alignment horizontal="right"/>
      <protection/>
    </xf>
    <xf numFmtId="49" fontId="7" fillId="34" borderId="42" xfId="49" applyNumberFormat="1" applyFont="1" applyFill="1" applyBorder="1" applyAlignment="1">
      <alignment horizontal="right"/>
      <protection/>
    </xf>
    <xf numFmtId="49" fontId="7" fillId="34" borderId="43" xfId="49" applyNumberFormat="1" applyFont="1" applyFill="1" applyBorder="1" applyAlignment="1">
      <alignment horizontal="right"/>
      <protection/>
    </xf>
    <xf numFmtId="0" fontId="0" fillId="34" borderId="96" xfId="0" applyFont="1" applyFill="1" applyBorder="1" applyAlignment="1">
      <alignment horizontal="left" vertical="top"/>
    </xf>
    <xf numFmtId="0" fontId="0" fillId="34" borderId="97" xfId="0" applyFont="1" applyFill="1" applyBorder="1" applyAlignment="1">
      <alignment horizontal="left" vertical="top"/>
    </xf>
    <xf numFmtId="0" fontId="0" fillId="34" borderId="98" xfId="0" applyFont="1" applyFill="1" applyBorder="1" applyAlignment="1">
      <alignment horizontal="left" vertical="top"/>
    </xf>
    <xf numFmtId="0" fontId="0" fillId="34" borderId="47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65" xfId="0" applyFont="1" applyFill="1" applyBorder="1" applyAlignment="1">
      <alignment horizontal="left" vertical="top"/>
    </xf>
    <xf numFmtId="0" fontId="7" fillId="34" borderId="41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/>
    </xf>
    <xf numFmtId="0" fontId="7" fillId="34" borderId="42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left"/>
    </xf>
    <xf numFmtId="0" fontId="43" fillId="34" borderId="41" xfId="0" applyFont="1" applyFill="1" applyBorder="1" applyAlignment="1">
      <alignment horizontal="left" vertical="center" wrapText="1"/>
    </xf>
    <xf numFmtId="0" fontId="43" fillId="34" borderId="42" xfId="0" applyFont="1" applyFill="1" applyBorder="1" applyAlignment="1">
      <alignment horizontal="left" vertical="center" wrapText="1"/>
    </xf>
    <xf numFmtId="0" fontId="43" fillId="34" borderId="43" xfId="0" applyFont="1" applyFill="1" applyBorder="1" applyAlignment="1">
      <alignment horizontal="left" vertical="center" wrapText="1"/>
    </xf>
    <xf numFmtId="0" fontId="7" fillId="34" borderId="41" xfId="49" applyFont="1" applyFill="1" applyBorder="1" applyAlignment="1">
      <alignment horizontal="left" wrapText="1"/>
      <protection/>
    </xf>
    <xf numFmtId="0" fontId="7" fillId="34" borderId="42" xfId="49" applyFont="1" applyFill="1" applyBorder="1" applyAlignment="1">
      <alignment horizontal="left" wrapText="1"/>
      <protection/>
    </xf>
    <xf numFmtId="0" fontId="7" fillId="34" borderId="43" xfId="49" applyFont="1" applyFill="1" applyBorder="1" applyAlignment="1">
      <alignment horizontal="left" wrapText="1"/>
      <protection/>
    </xf>
    <xf numFmtId="0" fontId="7" fillId="34" borderId="41" xfId="0" applyFont="1" applyFill="1" applyBorder="1" applyAlignment="1">
      <alignment horizontal="left" vertical="center" wrapText="1"/>
    </xf>
    <xf numFmtId="0" fontId="7" fillId="34" borderId="42" xfId="0" applyFont="1" applyFill="1" applyBorder="1" applyAlignment="1">
      <alignment horizontal="left" vertical="center" wrapText="1"/>
    </xf>
    <xf numFmtId="0" fontId="7" fillId="34" borderId="43" xfId="0" applyFont="1" applyFill="1" applyBorder="1" applyAlignment="1">
      <alignment horizontal="left" vertical="center" wrapText="1"/>
    </xf>
    <xf numFmtId="0" fontId="7" fillId="34" borderId="41" xfId="49" applyFont="1" applyFill="1" applyBorder="1" applyAlignment="1">
      <alignment horizontal="left"/>
      <protection/>
    </xf>
    <xf numFmtId="0" fontId="7" fillId="34" borderId="42" xfId="49" applyFont="1" applyFill="1" applyBorder="1" applyAlignment="1">
      <alignment horizontal="left"/>
      <protection/>
    </xf>
    <xf numFmtId="0" fontId="7" fillId="34" borderId="43" xfId="49" applyFont="1" applyFill="1" applyBorder="1" applyAlignment="1">
      <alignment horizontal="left"/>
      <protection/>
    </xf>
    <xf numFmtId="0" fontId="18" fillId="34" borderId="41" xfId="49" applyFont="1" applyFill="1" applyBorder="1" applyAlignment="1">
      <alignment horizontal="left"/>
      <protection/>
    </xf>
    <xf numFmtId="0" fontId="18" fillId="34" borderId="42" xfId="49" applyFont="1" applyFill="1" applyBorder="1" applyAlignment="1">
      <alignment horizontal="left"/>
      <protection/>
    </xf>
    <xf numFmtId="0" fontId="18" fillId="34" borderId="43" xfId="49" applyFont="1" applyFill="1" applyBorder="1" applyAlignment="1">
      <alignment horizontal="left"/>
      <protection/>
    </xf>
    <xf numFmtId="0" fontId="63" fillId="34" borderId="41" xfId="0" applyFont="1" applyFill="1" applyBorder="1" applyAlignment="1">
      <alignment horizontal="left"/>
    </xf>
    <xf numFmtId="0" fontId="63" fillId="34" borderId="42" xfId="0" applyFont="1" applyFill="1" applyBorder="1" applyAlignment="1">
      <alignment horizontal="left"/>
    </xf>
    <xf numFmtId="0" fontId="63" fillId="34" borderId="43" xfId="0" applyFont="1" applyFill="1" applyBorder="1" applyAlignment="1">
      <alignment horizontal="left"/>
    </xf>
    <xf numFmtId="0" fontId="47" fillId="0" borderId="71" xfId="49" applyFont="1" applyBorder="1" applyAlignment="1">
      <alignment horizontal="center" vertical="center"/>
      <protection/>
    </xf>
    <xf numFmtId="0" fontId="47" fillId="0" borderId="48" xfId="49" applyFont="1" applyBorder="1" applyAlignment="1">
      <alignment horizontal="center" vertical="center"/>
      <protection/>
    </xf>
    <xf numFmtId="0" fontId="47" fillId="0" borderId="55" xfId="49" applyFont="1" applyBorder="1" applyAlignment="1">
      <alignment horizontal="center" vertical="center"/>
      <protection/>
    </xf>
    <xf numFmtId="0" fontId="5" fillId="0" borderId="44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5" fillId="0" borderId="45" xfId="49" applyFont="1" applyBorder="1" applyAlignment="1">
      <alignment horizontal="left" vertical="center"/>
      <protection/>
    </xf>
    <xf numFmtId="4" fontId="5" fillId="0" borderId="97" xfId="49" applyNumberFormat="1" applyFont="1" applyBorder="1" applyAlignment="1">
      <alignment horizontal="center" vertical="center"/>
      <protection/>
    </xf>
    <xf numFmtId="4" fontId="5" fillId="0" borderId="99" xfId="49" applyNumberFormat="1" applyFont="1" applyBorder="1" applyAlignment="1">
      <alignment horizontal="center" vertical="center"/>
      <protection/>
    </xf>
    <xf numFmtId="4" fontId="5" fillId="0" borderId="28" xfId="49" applyNumberFormat="1" applyFont="1" applyBorder="1" applyAlignment="1">
      <alignment horizontal="center" vertical="center"/>
      <protection/>
    </xf>
    <xf numFmtId="4" fontId="5" fillId="0" borderId="38" xfId="49" applyNumberFormat="1" applyFont="1" applyBorder="1" applyAlignment="1">
      <alignment horizontal="center" vertical="center"/>
      <protection/>
    </xf>
    <xf numFmtId="0" fontId="5" fillId="0" borderId="73" xfId="49" applyFont="1" applyBorder="1" applyAlignment="1">
      <alignment horizontal="center" vertical="center"/>
      <protection/>
    </xf>
    <xf numFmtId="0" fontId="5" fillId="0" borderId="100" xfId="49" applyFont="1" applyBorder="1" applyAlignment="1">
      <alignment horizontal="center" vertical="center"/>
      <protection/>
    </xf>
    <xf numFmtId="4" fontId="44" fillId="0" borderId="0" xfId="49" applyNumberFormat="1" applyFont="1" applyBorder="1" applyAlignment="1">
      <alignment horizontal="right"/>
      <protection/>
    </xf>
    <xf numFmtId="0" fontId="44" fillId="0" borderId="0" xfId="49" applyFont="1" applyBorder="1" applyAlignment="1">
      <alignment horizontal="center"/>
      <protection/>
    </xf>
    <xf numFmtId="0" fontId="0" fillId="0" borderId="96" xfId="0" applyFont="1" applyBorder="1" applyAlignment="1">
      <alignment horizontal="left" vertical="top"/>
    </xf>
    <xf numFmtId="0" fontId="0" fillId="0" borderId="97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4" fontId="5" fillId="0" borderId="101" xfId="49" applyNumberFormat="1" applyFont="1" applyBorder="1" applyAlignment="1">
      <alignment horizontal="center" vertical="center"/>
      <protection/>
    </xf>
    <xf numFmtId="4" fontId="5" fillId="0" borderId="102" xfId="49" applyNumberFormat="1" applyFont="1" applyBorder="1" applyAlignment="1">
      <alignment horizontal="center" vertical="center"/>
      <protection/>
    </xf>
    <xf numFmtId="4" fontId="5" fillId="0" borderId="75" xfId="49" applyNumberFormat="1" applyFont="1" applyBorder="1" applyAlignment="1">
      <alignment horizontal="center" vertical="center"/>
      <protection/>
    </xf>
    <xf numFmtId="0" fontId="7" fillId="35" borderId="69" xfId="49" applyFont="1" applyFill="1" applyBorder="1" applyAlignment="1">
      <alignment horizontal="left" vertical="center"/>
      <protection/>
    </xf>
    <xf numFmtId="0" fontId="7" fillId="35" borderId="67" xfId="49" applyFont="1" applyFill="1" applyBorder="1" applyAlignment="1">
      <alignment horizontal="left" vertical="center"/>
      <protection/>
    </xf>
    <xf numFmtId="0" fontId="7" fillId="35" borderId="41" xfId="49" applyFont="1" applyFill="1" applyBorder="1" applyAlignment="1">
      <alignment horizontal="left" wrapText="1"/>
      <protection/>
    </xf>
    <xf numFmtId="0" fontId="7" fillId="35" borderId="42" xfId="49" applyFont="1" applyFill="1" applyBorder="1" applyAlignment="1">
      <alignment horizontal="left" wrapText="1"/>
      <protection/>
    </xf>
    <xf numFmtId="0" fontId="7" fillId="35" borderId="43" xfId="49" applyFont="1" applyFill="1" applyBorder="1" applyAlignment="1">
      <alignment horizontal="left" wrapText="1"/>
      <protection/>
    </xf>
    <xf numFmtId="0" fontId="7" fillId="35" borderId="41" xfId="49" applyFont="1" applyFill="1" applyBorder="1" applyAlignment="1">
      <alignment horizontal="left"/>
      <protection/>
    </xf>
    <xf numFmtId="0" fontId="7" fillId="35" borderId="42" xfId="49" applyFont="1" applyFill="1" applyBorder="1" applyAlignment="1">
      <alignment horizontal="left"/>
      <protection/>
    </xf>
    <xf numFmtId="0" fontId="41" fillId="0" borderId="25" xfId="49" applyFont="1" applyBorder="1" applyAlignment="1">
      <alignment horizontal="center"/>
      <protection/>
    </xf>
    <xf numFmtId="0" fontId="41" fillId="0" borderId="0" xfId="49" applyFont="1" applyBorder="1" applyAlignment="1">
      <alignment horizontal="center"/>
      <protection/>
    </xf>
    <xf numFmtId="0" fontId="41" fillId="0" borderId="26" xfId="49" applyFont="1" applyBorder="1" applyAlignment="1">
      <alignment horizontal="center"/>
      <protection/>
    </xf>
    <xf numFmtId="0" fontId="66" fillId="35" borderId="41" xfId="0" applyFont="1" applyFill="1" applyBorder="1" applyAlignment="1">
      <alignment horizontal="left"/>
    </xf>
    <xf numFmtId="0" fontId="66" fillId="35" borderId="42" xfId="0" applyFont="1" applyFill="1" applyBorder="1" applyAlignment="1">
      <alignment horizontal="left"/>
    </xf>
    <xf numFmtId="0" fontId="11" fillId="0" borderId="9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49" fontId="7" fillId="35" borderId="95" xfId="49" applyNumberFormat="1" applyFont="1" applyFill="1" applyBorder="1" applyAlignment="1">
      <alignment horizontal="center"/>
      <protection/>
    </xf>
    <xf numFmtId="49" fontId="7" fillId="35" borderId="42" xfId="49" applyNumberFormat="1" applyFont="1" applyFill="1" applyBorder="1" applyAlignment="1">
      <alignment horizontal="center"/>
      <protection/>
    </xf>
    <xf numFmtId="49" fontId="7" fillId="35" borderId="103" xfId="49" applyNumberFormat="1" applyFont="1" applyFill="1" applyBorder="1" applyAlignment="1">
      <alignment horizontal="center"/>
      <protection/>
    </xf>
    <xf numFmtId="0" fontId="47" fillId="0" borderId="104" xfId="49" applyFont="1" applyBorder="1" applyAlignment="1">
      <alignment horizontal="center" vertical="center"/>
      <protection/>
    </xf>
    <xf numFmtId="0" fontId="47" fillId="0" borderId="105" xfId="49" applyFont="1" applyBorder="1" applyAlignment="1">
      <alignment horizontal="center" vertical="center"/>
      <protection/>
    </xf>
    <xf numFmtId="0" fontId="47" fillId="0" borderId="106" xfId="49" applyFont="1" applyBorder="1" applyAlignment="1">
      <alignment horizontal="center" vertical="center"/>
      <protection/>
    </xf>
    <xf numFmtId="0" fontId="20" fillId="0" borderId="107" xfId="49" applyFont="1" applyBorder="1" applyAlignment="1">
      <alignment horizontal="center" vertical="center"/>
      <protection/>
    </xf>
    <xf numFmtId="0" fontId="20" fillId="0" borderId="32" xfId="49" applyFont="1" applyBorder="1" applyAlignment="1">
      <alignment horizontal="center" vertical="center"/>
      <protection/>
    </xf>
    <xf numFmtId="0" fontId="20" fillId="0" borderId="108" xfId="49" applyFont="1" applyBorder="1" applyAlignment="1">
      <alignment horizontal="center" vertical="center"/>
      <protection/>
    </xf>
    <xf numFmtId="0" fontId="20" fillId="0" borderId="109" xfId="49" applyFont="1" applyBorder="1" applyAlignment="1">
      <alignment horizontal="center"/>
      <protection/>
    </xf>
    <xf numFmtId="0" fontId="20" fillId="0" borderId="32" xfId="49" applyFont="1" applyBorder="1" applyAlignment="1">
      <alignment horizontal="center"/>
      <protection/>
    </xf>
    <xf numFmtId="0" fontId="20" fillId="0" borderId="108" xfId="49" applyFont="1" applyBorder="1" applyAlignment="1">
      <alignment horizontal="center"/>
      <protection/>
    </xf>
    <xf numFmtId="0" fontId="20" fillId="0" borderId="46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26" xfId="49" applyFont="1" applyBorder="1" applyAlignment="1">
      <alignment horizontal="center" vertical="center"/>
      <protection/>
    </xf>
    <xf numFmtId="49" fontId="20" fillId="0" borderId="27" xfId="49" applyNumberFormat="1" applyFont="1" applyBorder="1" applyAlignment="1">
      <alignment horizontal="center" vertical="center"/>
      <protection/>
    </xf>
    <xf numFmtId="49" fontId="20" fillId="0" borderId="28" xfId="49" applyNumberFormat="1" applyFont="1" applyBorder="1" applyAlignment="1">
      <alignment horizontal="center" vertical="center"/>
      <protection/>
    </xf>
    <xf numFmtId="49" fontId="20" fillId="0" borderId="29" xfId="49" applyNumberFormat="1" applyFont="1" applyBorder="1" applyAlignment="1">
      <alignment horizontal="center" vertical="center"/>
      <protection/>
    </xf>
    <xf numFmtId="0" fontId="20" fillId="0" borderId="109" xfId="49" applyFont="1" applyBorder="1" applyAlignment="1">
      <alignment horizontal="center" vertical="center" wrapText="1"/>
      <protection/>
    </xf>
    <xf numFmtId="0" fontId="20" fillId="0" borderId="32" xfId="49" applyFont="1" applyBorder="1" applyAlignment="1">
      <alignment horizontal="center" vertical="center" wrapText="1"/>
      <protection/>
    </xf>
    <xf numFmtId="0" fontId="20" fillId="0" borderId="108" xfId="49" applyFont="1" applyBorder="1" applyAlignment="1">
      <alignment horizontal="center" vertical="center" wrapText="1"/>
      <protection/>
    </xf>
    <xf numFmtId="0" fontId="20" fillId="0" borderId="25" xfId="49" applyFont="1" applyBorder="1" applyAlignment="1">
      <alignment horizontal="center" vertical="center" wrapText="1"/>
      <protection/>
    </xf>
    <xf numFmtId="0" fontId="20" fillId="0" borderId="0" xfId="49" applyFont="1" applyBorder="1" applyAlignment="1">
      <alignment horizontal="center" vertical="center" wrapText="1"/>
      <protection/>
    </xf>
    <xf numFmtId="0" fontId="20" fillId="0" borderId="26" xfId="49" applyFont="1" applyBorder="1" applyAlignment="1">
      <alignment horizontal="center" vertical="center" wrapText="1"/>
      <protection/>
    </xf>
    <xf numFmtId="0" fontId="20" fillId="0" borderId="109" xfId="49" applyFont="1" applyBorder="1" applyAlignment="1">
      <alignment horizontal="center" wrapText="1"/>
      <protection/>
    </xf>
    <xf numFmtId="0" fontId="20" fillId="0" borderId="32" xfId="49" applyFont="1" applyBorder="1" applyAlignment="1">
      <alignment horizontal="center" wrapText="1"/>
      <protection/>
    </xf>
    <xf numFmtId="0" fontId="20" fillId="0" borderId="108" xfId="49" applyFont="1" applyBorder="1" applyAlignment="1">
      <alignment horizontal="center" wrapText="1"/>
      <protection/>
    </xf>
    <xf numFmtId="4" fontId="20" fillId="0" borderId="25" xfId="49" applyNumberFormat="1" applyFont="1" applyBorder="1" applyAlignment="1">
      <alignment horizontal="right"/>
      <protection/>
    </xf>
    <xf numFmtId="4" fontId="20" fillId="0" borderId="0" xfId="49" applyNumberFormat="1" applyFont="1" applyBorder="1" applyAlignment="1">
      <alignment horizontal="right"/>
      <protection/>
    </xf>
    <xf numFmtId="17" fontId="20" fillId="0" borderId="0" xfId="49" applyNumberFormat="1" applyFont="1" applyBorder="1" applyAlignment="1">
      <alignment horizontal="center"/>
      <protection/>
    </xf>
    <xf numFmtId="0" fontId="20" fillId="0" borderId="26" xfId="49" applyFont="1" applyBorder="1" applyAlignment="1">
      <alignment horizontal="center"/>
      <protection/>
    </xf>
    <xf numFmtId="171" fontId="5" fillId="0" borderId="58" xfId="49" applyNumberFormat="1" applyFont="1" applyBorder="1" applyAlignment="1">
      <alignment horizontal="center" vertical="center"/>
      <protection/>
    </xf>
    <xf numFmtId="171" fontId="5" fillId="0" borderId="110" xfId="49" applyNumberFormat="1" applyFont="1" applyBorder="1" applyAlignment="1">
      <alignment horizontal="center" vertical="center"/>
      <protection/>
    </xf>
    <xf numFmtId="171" fontId="5" fillId="0" borderId="62" xfId="49" applyNumberFormat="1" applyFont="1" applyBorder="1" applyAlignment="1">
      <alignment horizontal="center" vertical="center"/>
      <protection/>
    </xf>
    <xf numFmtId="0" fontId="20" fillId="0" borderId="25" xfId="49" applyFont="1" applyBorder="1" applyAlignment="1">
      <alignment horizontal="center" wrapText="1"/>
      <protection/>
    </xf>
    <xf numFmtId="0" fontId="20" fillId="0" borderId="0" xfId="49" applyFont="1" applyBorder="1" applyAlignment="1">
      <alignment horizontal="center" wrapText="1"/>
      <protection/>
    </xf>
    <xf numFmtId="0" fontId="20" fillId="0" borderId="26" xfId="49" applyFont="1" applyBorder="1" applyAlignment="1">
      <alignment horizontal="center" wrapText="1"/>
      <protection/>
    </xf>
    <xf numFmtId="17" fontId="20" fillId="0" borderId="26" xfId="49" applyNumberFormat="1" applyFont="1" applyBorder="1" applyAlignment="1">
      <alignment horizontal="center"/>
      <protection/>
    </xf>
    <xf numFmtId="171" fontId="5" fillId="0" borderId="58" xfId="49" applyNumberFormat="1" applyFont="1" applyBorder="1" applyAlignment="1">
      <alignment horizontal="left" vertical="top"/>
      <protection/>
    </xf>
    <xf numFmtId="171" fontId="5" fillId="0" borderId="110" xfId="49" applyNumberFormat="1" applyFont="1" applyBorder="1" applyAlignment="1">
      <alignment horizontal="left" vertical="top"/>
      <protection/>
    </xf>
    <xf numFmtId="171" fontId="5" fillId="0" borderId="111" xfId="49" applyNumberFormat="1" applyFont="1" applyBorder="1" applyAlignment="1">
      <alignment horizontal="left" vertical="top"/>
      <protection/>
    </xf>
    <xf numFmtId="0" fontId="7" fillId="35" borderId="68" xfId="49" applyFont="1" applyFill="1" applyBorder="1" applyAlignment="1">
      <alignment horizontal="left" vertical="center"/>
      <protection/>
    </xf>
    <xf numFmtId="0" fontId="7" fillId="35" borderId="43" xfId="49" applyFont="1" applyFill="1" applyBorder="1" applyAlignment="1">
      <alignment horizontal="left"/>
      <protection/>
    </xf>
    <xf numFmtId="0" fontId="47" fillId="0" borderId="101" xfId="49" applyFont="1" applyBorder="1" applyAlignment="1">
      <alignment horizontal="center" vertical="center"/>
      <protection/>
    </xf>
    <xf numFmtId="0" fontId="47" fillId="0" borderId="102" xfId="49" applyFont="1" applyBorder="1" applyAlignment="1">
      <alignment horizontal="center" vertical="center"/>
      <protection/>
    </xf>
    <xf numFmtId="0" fontId="47" fillId="0" borderId="112" xfId="49" applyFont="1" applyBorder="1" applyAlignment="1">
      <alignment horizontal="center" vertical="center"/>
      <protection/>
    </xf>
    <xf numFmtId="0" fontId="66" fillId="35" borderId="43" xfId="0" applyFont="1" applyFill="1" applyBorder="1" applyAlignment="1">
      <alignment horizontal="left"/>
    </xf>
    <xf numFmtId="4" fontId="5" fillId="0" borderId="41" xfId="49" applyNumberFormat="1" applyFont="1" applyBorder="1" applyAlignment="1">
      <alignment horizontal="center"/>
      <protection/>
    </xf>
    <xf numFmtId="4" fontId="5" fillId="0" borderId="113" xfId="49" applyNumberFormat="1" applyFont="1" applyBorder="1" applyAlignment="1">
      <alignment horizontal="center"/>
      <protection/>
    </xf>
    <xf numFmtId="4" fontId="67" fillId="33" borderId="41" xfId="49" applyNumberFormat="1" applyFont="1" applyFill="1" applyBorder="1" applyAlignment="1">
      <alignment horizontal="center"/>
      <protection/>
    </xf>
    <xf numFmtId="4" fontId="67" fillId="33" borderId="113" xfId="49" applyNumberFormat="1" applyFont="1" applyFill="1" applyBorder="1" applyAlignment="1">
      <alignment horizontal="center"/>
      <protection/>
    </xf>
    <xf numFmtId="49" fontId="7" fillId="35" borderId="114" xfId="49" applyNumberFormat="1" applyFont="1" applyFill="1" applyBorder="1" applyAlignment="1">
      <alignment horizontal="right"/>
      <protection/>
    </xf>
    <xf numFmtId="49" fontId="7" fillId="35" borderId="42" xfId="49" applyNumberFormat="1" applyFont="1" applyFill="1" applyBorder="1" applyAlignment="1">
      <alignment horizontal="right"/>
      <protection/>
    </xf>
    <xf numFmtId="49" fontId="7" fillId="35" borderId="43" xfId="49" applyNumberFormat="1" applyFont="1" applyFill="1" applyBorder="1" applyAlignment="1">
      <alignment horizontal="right"/>
      <protection/>
    </xf>
    <xf numFmtId="171" fontId="7" fillId="35" borderId="41" xfId="49" applyNumberFormat="1" applyFont="1" applyFill="1" applyBorder="1" applyAlignment="1">
      <alignment horizontal="center"/>
      <protection/>
    </xf>
    <xf numFmtId="171" fontId="7" fillId="35" borderId="113" xfId="49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7" fillId="35" borderId="41" xfId="0" applyFont="1" applyFill="1" applyBorder="1" applyAlignment="1">
      <alignment horizontal="left" vertical="center"/>
    </xf>
    <xf numFmtId="0" fontId="7" fillId="35" borderId="42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171" fontId="7" fillId="35" borderId="41" xfId="49" applyNumberFormat="1" applyFont="1" applyFill="1" applyBorder="1" applyAlignment="1">
      <alignment horizontal="center" vertical="center"/>
      <protection/>
    </xf>
    <xf numFmtId="171" fontId="7" fillId="35" borderId="113" xfId="49" applyNumberFormat="1" applyFont="1" applyFill="1" applyBorder="1" applyAlignment="1">
      <alignment horizontal="center" vertical="center"/>
      <protection/>
    </xf>
    <xf numFmtId="0" fontId="7" fillId="35" borderId="41" xfId="0" applyFont="1" applyFill="1" applyBorder="1" applyAlignment="1">
      <alignment horizontal="left"/>
    </xf>
    <xf numFmtId="0" fontId="7" fillId="35" borderId="42" xfId="0" applyFont="1" applyFill="1" applyBorder="1" applyAlignment="1">
      <alignment horizontal="left"/>
    </xf>
    <xf numFmtId="0" fontId="7" fillId="35" borderId="43" xfId="0" applyFont="1" applyFill="1" applyBorder="1" applyAlignment="1">
      <alignment horizontal="left"/>
    </xf>
    <xf numFmtId="0" fontId="43" fillId="35" borderId="41" xfId="0" applyFont="1" applyFill="1" applyBorder="1" applyAlignment="1">
      <alignment horizontal="left" vertical="center" wrapText="1"/>
    </xf>
    <xf numFmtId="0" fontId="43" fillId="35" borderId="42" xfId="0" applyFont="1" applyFill="1" applyBorder="1" applyAlignment="1">
      <alignment horizontal="left" vertical="center" wrapText="1"/>
    </xf>
    <xf numFmtId="0" fontId="43" fillId="35" borderId="43" xfId="0" applyFont="1" applyFill="1" applyBorder="1" applyAlignment="1">
      <alignment horizontal="left" vertical="center" wrapText="1"/>
    </xf>
    <xf numFmtId="0" fontId="7" fillId="35" borderId="41" xfId="0" applyFont="1" applyFill="1" applyBorder="1" applyAlignment="1">
      <alignment horizontal="left" vertical="center" wrapText="1"/>
    </xf>
    <xf numFmtId="0" fontId="7" fillId="35" borderId="42" xfId="0" applyFont="1" applyFill="1" applyBorder="1" applyAlignment="1">
      <alignment horizontal="left" vertical="center" wrapText="1"/>
    </xf>
    <xf numFmtId="0" fontId="7" fillId="35" borderId="43" xfId="0" applyFont="1" applyFill="1" applyBorder="1" applyAlignment="1">
      <alignment horizontal="left" vertical="center" wrapText="1"/>
    </xf>
    <xf numFmtId="0" fontId="20" fillId="0" borderId="0" xfId="49" applyFont="1" applyAlignment="1">
      <alignment horizontal="center" wrapText="1"/>
      <protection/>
    </xf>
    <xf numFmtId="0" fontId="5" fillId="0" borderId="115" xfId="49" applyFont="1" applyBorder="1" applyAlignment="1">
      <alignment horizontal="center" vertical="center"/>
      <protection/>
    </xf>
    <xf numFmtId="0" fontId="5" fillId="0" borderId="116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5" fillId="0" borderId="29" xfId="49" applyFont="1" applyBorder="1" applyAlignment="1">
      <alignment horizontal="center" vertical="center"/>
      <protection/>
    </xf>
    <xf numFmtId="0" fontId="47" fillId="0" borderId="117" xfId="49" applyFont="1" applyBorder="1" applyAlignment="1">
      <alignment horizontal="center" vertical="center"/>
      <protection/>
    </xf>
    <xf numFmtId="0" fontId="47" fillId="0" borderId="118" xfId="49" applyFont="1" applyBorder="1" applyAlignment="1">
      <alignment horizontal="center" vertical="center"/>
      <protection/>
    </xf>
    <xf numFmtId="0" fontId="47" fillId="0" borderId="119" xfId="49" applyFont="1" applyBorder="1" applyAlignment="1">
      <alignment horizontal="center" vertical="center"/>
      <protection/>
    </xf>
    <xf numFmtId="0" fontId="20" fillId="0" borderId="109" xfId="49" applyFont="1" applyBorder="1" applyAlignment="1">
      <alignment horizontal="center" vertical="center"/>
      <protection/>
    </xf>
    <xf numFmtId="0" fontId="20" fillId="0" borderId="109" xfId="49" applyFont="1" applyBorder="1" applyAlignment="1">
      <alignment horizontal="left" wrapText="1"/>
      <protection/>
    </xf>
    <xf numFmtId="0" fontId="20" fillId="0" borderId="32" xfId="49" applyFont="1" applyBorder="1" applyAlignment="1">
      <alignment horizontal="left" wrapText="1"/>
      <protection/>
    </xf>
    <xf numFmtId="0" fontId="20" fillId="0" borderId="25" xfId="49" applyFont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4" fontId="20" fillId="0" borderId="27" xfId="49" applyNumberFormat="1" applyFont="1" applyBorder="1" applyAlignment="1">
      <alignment horizontal="right"/>
      <protection/>
    </xf>
    <xf numFmtId="4" fontId="20" fillId="0" borderId="28" xfId="49" applyNumberFormat="1" applyFont="1" applyBorder="1" applyAlignment="1">
      <alignment horizontal="right"/>
      <protection/>
    </xf>
    <xf numFmtId="0" fontId="20" fillId="0" borderId="28" xfId="49" applyFont="1" applyBorder="1" applyAlignment="1">
      <alignment horizontal="center"/>
      <protection/>
    </xf>
    <xf numFmtId="0" fontId="20" fillId="0" borderId="29" xfId="49" applyFont="1" applyBorder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6 2" xfId="48"/>
    <cellStyle name="Normal 2" xfId="49"/>
    <cellStyle name="Normal 3" xfId="50"/>
    <cellStyle name="Normal 3 2" xfId="51"/>
    <cellStyle name="Normal 4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3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8"/>
  <sheetViews>
    <sheetView tabSelected="1" view="pageBreakPreview" zoomScale="70" zoomScaleSheetLayoutView="70" zoomScalePageLayoutView="75" workbookViewId="0" topLeftCell="A168">
      <selection activeCell="A4" sqref="A4"/>
    </sheetView>
  </sheetViews>
  <sheetFormatPr defaultColWidth="11.421875" defaultRowHeight="19.5" customHeight="1"/>
  <cols>
    <col min="1" max="1" width="10.421875" style="107" customWidth="1"/>
    <col min="2" max="2" width="14.7109375" style="22" customWidth="1"/>
    <col min="3" max="3" width="14.140625" style="22" customWidth="1"/>
    <col min="4" max="4" width="61.00390625" style="21" customWidth="1"/>
    <col min="5" max="5" width="7.57421875" style="22" customWidth="1"/>
    <col min="6" max="6" width="14.8515625" style="269" customWidth="1"/>
    <col min="7" max="7" width="20.00390625" style="332" customWidth="1"/>
    <col min="8" max="8" width="22.7109375" style="303" customWidth="1"/>
    <col min="9" max="9" width="15.28125" style="1" bestFit="1" customWidth="1"/>
    <col min="10" max="16384" width="11.421875" style="1" customWidth="1"/>
  </cols>
  <sheetData>
    <row r="1" spans="1:8" ht="47.25" customHeight="1">
      <c r="A1" s="374" t="s">
        <v>349</v>
      </c>
      <c r="B1" s="375"/>
      <c r="C1" s="375"/>
      <c r="D1" s="375"/>
      <c r="E1" s="375"/>
      <c r="F1" s="375"/>
      <c r="G1" s="375"/>
      <c r="H1" s="376"/>
    </row>
    <row r="2" spans="1:8" ht="27.75" customHeight="1">
      <c r="A2" s="164" t="s">
        <v>350</v>
      </c>
      <c r="B2" s="23"/>
      <c r="C2" s="165"/>
      <c r="D2" s="165"/>
      <c r="E2" s="165"/>
      <c r="F2" s="249"/>
      <c r="G2" s="315"/>
      <c r="H2" s="288"/>
    </row>
    <row r="3" spans="1:8" ht="23.25" customHeight="1">
      <c r="A3" s="164" t="s">
        <v>351</v>
      </c>
      <c r="B3" s="23"/>
      <c r="C3" s="23"/>
      <c r="D3" s="23"/>
      <c r="E3" s="23"/>
      <c r="F3" s="249"/>
      <c r="G3" s="315"/>
      <c r="H3" s="288"/>
    </row>
    <row r="4" spans="1:8" ht="27.75" customHeight="1" thickBot="1">
      <c r="A4" s="166" t="s">
        <v>352</v>
      </c>
      <c r="B4" s="24"/>
      <c r="C4" s="98"/>
      <c r="D4" s="98"/>
      <c r="E4" s="98"/>
      <c r="F4" s="250"/>
      <c r="G4" s="304"/>
      <c r="H4" s="289"/>
    </row>
    <row r="5" spans="1:8" s="2" customFormat="1" ht="19.5" customHeight="1">
      <c r="A5" s="377" t="s">
        <v>0</v>
      </c>
      <c r="B5" s="379" t="s">
        <v>45</v>
      </c>
      <c r="C5" s="379" t="s">
        <v>46</v>
      </c>
      <c r="D5" s="381" t="s">
        <v>47</v>
      </c>
      <c r="E5" s="381" t="s">
        <v>1</v>
      </c>
      <c r="F5" s="383" t="s">
        <v>2</v>
      </c>
      <c r="G5" s="385" t="s">
        <v>3</v>
      </c>
      <c r="H5" s="386"/>
    </row>
    <row r="6" spans="1:8" s="2" customFormat="1" ht="19.5" customHeight="1" thickBot="1">
      <c r="A6" s="378"/>
      <c r="B6" s="380"/>
      <c r="C6" s="380"/>
      <c r="D6" s="382"/>
      <c r="E6" s="382"/>
      <c r="F6" s="384"/>
      <c r="G6" s="316" t="s">
        <v>4</v>
      </c>
      <c r="H6" s="290" t="s">
        <v>5</v>
      </c>
    </row>
    <row r="7" spans="1:9" s="3" customFormat="1" ht="19.5" customHeight="1">
      <c r="A7" s="274" t="s">
        <v>13</v>
      </c>
      <c r="B7" s="306"/>
      <c r="C7" s="367" t="s">
        <v>18</v>
      </c>
      <c r="D7" s="367"/>
      <c r="E7" s="275"/>
      <c r="F7" s="276"/>
      <c r="G7" s="317"/>
      <c r="H7" s="291">
        <f>SUM(H8:H30)/2</f>
        <v>505065.14865999995</v>
      </c>
      <c r="I7" s="78"/>
    </row>
    <row r="8" spans="1:8" s="2" customFormat="1" ht="19.5" customHeight="1">
      <c r="A8" s="101" t="s">
        <v>19</v>
      </c>
      <c r="B8" s="307"/>
      <c r="C8" s="363" t="s">
        <v>541</v>
      </c>
      <c r="D8" s="368"/>
      <c r="E8" s="7"/>
      <c r="F8" s="251"/>
      <c r="G8" s="318"/>
      <c r="H8" s="292">
        <f>SUM(H9:H15)</f>
        <v>28042.38516</v>
      </c>
    </row>
    <row r="9" spans="1:8" s="2" customFormat="1" ht="19.5" customHeight="1">
      <c r="A9" s="102" t="s">
        <v>20</v>
      </c>
      <c r="B9" s="38" t="s">
        <v>75</v>
      </c>
      <c r="C9" s="28" t="s">
        <v>66</v>
      </c>
      <c r="D9" s="11" t="s">
        <v>67</v>
      </c>
      <c r="E9" s="6" t="s">
        <v>59</v>
      </c>
      <c r="F9" s="252">
        <v>1.812</v>
      </c>
      <c r="G9" s="318">
        <v>3376.82</v>
      </c>
      <c r="H9" s="293">
        <f>F9*G9</f>
        <v>6118.79784</v>
      </c>
    </row>
    <row r="10" spans="1:8" s="2" customFormat="1" ht="30" customHeight="1">
      <c r="A10" s="102" t="s">
        <v>21</v>
      </c>
      <c r="B10" s="38" t="s">
        <v>75</v>
      </c>
      <c r="C10" s="29" t="s">
        <v>60</v>
      </c>
      <c r="D10" s="5" t="s">
        <v>61</v>
      </c>
      <c r="E10" s="6" t="s">
        <v>59</v>
      </c>
      <c r="F10" s="252">
        <v>1.812</v>
      </c>
      <c r="G10" s="318">
        <v>2145.97</v>
      </c>
      <c r="H10" s="293">
        <f aca="true" t="shared" si="0" ref="H10:H15">F10*G10</f>
        <v>3888.4976399999996</v>
      </c>
    </row>
    <row r="11" spans="1:8" s="2" customFormat="1" ht="28.5" customHeight="1">
      <c r="A11" s="102" t="s">
        <v>22</v>
      </c>
      <c r="B11" s="38" t="s">
        <v>75</v>
      </c>
      <c r="C11" s="30" t="s">
        <v>69</v>
      </c>
      <c r="D11" s="5" t="s">
        <v>68</v>
      </c>
      <c r="E11" s="6" t="s">
        <v>59</v>
      </c>
      <c r="F11" s="252">
        <v>1.812</v>
      </c>
      <c r="G11" s="318">
        <v>1536.15</v>
      </c>
      <c r="H11" s="293">
        <f t="shared" si="0"/>
        <v>2783.5038000000004</v>
      </c>
    </row>
    <row r="12" spans="1:8" s="2" customFormat="1" ht="30.75" customHeight="1">
      <c r="A12" s="102" t="s">
        <v>23</v>
      </c>
      <c r="B12" s="38" t="s">
        <v>75</v>
      </c>
      <c r="C12" s="28" t="s">
        <v>64</v>
      </c>
      <c r="D12" s="5" t="s">
        <v>65</v>
      </c>
      <c r="E12" s="6" t="s">
        <v>59</v>
      </c>
      <c r="F12" s="252">
        <v>1.812</v>
      </c>
      <c r="G12" s="318">
        <v>4686.99</v>
      </c>
      <c r="H12" s="293">
        <f t="shared" si="0"/>
        <v>8492.82588</v>
      </c>
    </row>
    <row r="13" spans="1:8" s="2" customFormat="1" ht="33" customHeight="1">
      <c r="A13" s="102" t="s">
        <v>24</v>
      </c>
      <c r="B13" s="38" t="s">
        <v>75</v>
      </c>
      <c r="C13" s="28" t="s">
        <v>525</v>
      </c>
      <c r="D13" s="5" t="s">
        <v>524</v>
      </c>
      <c r="E13" s="6" t="s">
        <v>59</v>
      </c>
      <c r="F13" s="252">
        <v>1.812</v>
      </c>
      <c r="G13" s="318">
        <v>1955.36</v>
      </c>
      <c r="H13" s="293">
        <f t="shared" si="0"/>
        <v>3543.1123199999997</v>
      </c>
    </row>
    <row r="14" spans="1:8" s="2" customFormat="1" ht="25.5" customHeight="1">
      <c r="A14" s="102" t="s">
        <v>25</v>
      </c>
      <c r="B14" s="38" t="s">
        <v>75</v>
      </c>
      <c r="C14" s="30" t="s">
        <v>62</v>
      </c>
      <c r="D14" s="5" t="s">
        <v>63</v>
      </c>
      <c r="E14" s="6" t="s">
        <v>59</v>
      </c>
      <c r="F14" s="252">
        <v>1.812</v>
      </c>
      <c r="G14" s="318">
        <v>783</v>
      </c>
      <c r="H14" s="293">
        <f t="shared" si="0"/>
        <v>1418.796</v>
      </c>
    </row>
    <row r="15" spans="1:8" s="2" customFormat="1" ht="19.5" customHeight="1">
      <c r="A15" s="102" t="s">
        <v>26</v>
      </c>
      <c r="B15" s="38" t="s">
        <v>75</v>
      </c>
      <c r="C15" s="30" t="s">
        <v>70</v>
      </c>
      <c r="D15" s="5" t="s">
        <v>71</v>
      </c>
      <c r="E15" s="6" t="s">
        <v>59</v>
      </c>
      <c r="F15" s="252">
        <v>1.812</v>
      </c>
      <c r="G15" s="318">
        <v>991.64</v>
      </c>
      <c r="H15" s="293">
        <f t="shared" si="0"/>
        <v>1796.85168</v>
      </c>
    </row>
    <row r="16" spans="1:8" s="2" customFormat="1" ht="19.5" customHeight="1">
      <c r="A16" s="102"/>
      <c r="B16" s="39"/>
      <c r="C16" s="36"/>
      <c r="D16" s="12"/>
      <c r="E16" s="6"/>
      <c r="F16" s="252"/>
      <c r="G16" s="318"/>
      <c r="H16" s="293"/>
    </row>
    <row r="17" spans="1:8" s="2" customFormat="1" ht="19.5" customHeight="1">
      <c r="A17" s="101" t="s">
        <v>27</v>
      </c>
      <c r="B17" s="308"/>
      <c r="C17" s="369" t="s">
        <v>28</v>
      </c>
      <c r="D17" s="370"/>
      <c r="E17" s="6"/>
      <c r="F17" s="251"/>
      <c r="G17" s="318"/>
      <c r="H17" s="292">
        <f>SUM(H18:H30)</f>
        <v>477022.7635</v>
      </c>
    </row>
    <row r="18" spans="1:8" s="2" customFormat="1" ht="24" customHeight="1">
      <c r="A18" s="102" t="s">
        <v>29</v>
      </c>
      <c r="B18" s="38" t="s">
        <v>75</v>
      </c>
      <c r="C18" s="30" t="s">
        <v>32</v>
      </c>
      <c r="D18" s="5" t="s">
        <v>48</v>
      </c>
      <c r="E18" s="6" t="s">
        <v>10</v>
      </c>
      <c r="F18" s="251">
        <v>18</v>
      </c>
      <c r="G18" s="318">
        <v>229.09</v>
      </c>
      <c r="H18" s="293">
        <f>F18*G18</f>
        <v>4123.62</v>
      </c>
    </row>
    <row r="19" spans="1:8" s="2" customFormat="1" ht="36.75" customHeight="1">
      <c r="A19" s="102" t="s">
        <v>30</v>
      </c>
      <c r="B19" s="38" t="s">
        <v>75</v>
      </c>
      <c r="C19" s="31" t="s">
        <v>34</v>
      </c>
      <c r="D19" s="25" t="s">
        <v>33</v>
      </c>
      <c r="E19" s="26" t="s">
        <v>7</v>
      </c>
      <c r="F19" s="253">
        <v>216</v>
      </c>
      <c r="G19" s="319">
        <v>235.39</v>
      </c>
      <c r="H19" s="293">
        <f aca="true" t="shared" si="1" ref="H19:H30">F19*G19</f>
        <v>50844.24</v>
      </c>
    </row>
    <row r="20" spans="1:8" s="2" customFormat="1" ht="66" customHeight="1">
      <c r="A20" s="102" t="s">
        <v>31</v>
      </c>
      <c r="B20" s="309" t="s">
        <v>44</v>
      </c>
      <c r="C20" s="40">
        <v>20701</v>
      </c>
      <c r="D20" s="25" t="s">
        <v>42</v>
      </c>
      <c r="E20" s="26" t="s">
        <v>10</v>
      </c>
      <c r="F20" s="253">
        <v>29</v>
      </c>
      <c r="G20" s="319">
        <v>672.18</v>
      </c>
      <c r="H20" s="293">
        <f t="shared" si="1"/>
        <v>19493.219999999998</v>
      </c>
    </row>
    <row r="21" spans="1:8" s="2" customFormat="1" ht="51" customHeight="1">
      <c r="A21" s="102" t="s">
        <v>35</v>
      </c>
      <c r="B21" s="309" t="s">
        <v>44</v>
      </c>
      <c r="C21" s="40">
        <v>20702</v>
      </c>
      <c r="D21" s="345" t="s">
        <v>43</v>
      </c>
      <c r="E21" s="26" t="s">
        <v>10</v>
      </c>
      <c r="F21" s="253">
        <v>32.7</v>
      </c>
      <c r="G21" s="333">
        <v>523.94</v>
      </c>
      <c r="H21" s="293">
        <f t="shared" si="1"/>
        <v>17132.838000000003</v>
      </c>
    </row>
    <row r="22" spans="1:8" s="2" customFormat="1" ht="62.25" customHeight="1">
      <c r="A22" s="102" t="s">
        <v>76</v>
      </c>
      <c r="B22" s="309" t="s">
        <v>44</v>
      </c>
      <c r="C22" s="31" t="s">
        <v>49</v>
      </c>
      <c r="D22" s="25" t="s">
        <v>50</v>
      </c>
      <c r="E22" s="26" t="s">
        <v>10</v>
      </c>
      <c r="F22" s="253">
        <v>21.8</v>
      </c>
      <c r="G22" s="333">
        <v>475.26</v>
      </c>
      <c r="H22" s="293">
        <f t="shared" si="1"/>
        <v>10360.668</v>
      </c>
    </row>
    <row r="23" spans="1:8" s="2" customFormat="1" ht="66" customHeight="1">
      <c r="A23" s="102" t="s">
        <v>77</v>
      </c>
      <c r="B23" s="309" t="s">
        <v>44</v>
      </c>
      <c r="C23" s="40">
        <v>20704</v>
      </c>
      <c r="D23" s="25" t="s">
        <v>51</v>
      </c>
      <c r="E23" s="26" t="s">
        <v>10</v>
      </c>
      <c r="F23" s="253">
        <v>30.25</v>
      </c>
      <c r="G23" s="333">
        <v>457.27</v>
      </c>
      <c r="H23" s="293">
        <f t="shared" si="1"/>
        <v>13832.4175</v>
      </c>
    </row>
    <row r="24" spans="1:8" s="2" customFormat="1" ht="62.25" customHeight="1">
      <c r="A24" s="102" t="s">
        <v>78</v>
      </c>
      <c r="B24" s="309" t="s">
        <v>44</v>
      </c>
      <c r="C24" s="40">
        <v>20705</v>
      </c>
      <c r="D24" s="25" t="s">
        <v>52</v>
      </c>
      <c r="E24" s="26" t="s">
        <v>53</v>
      </c>
      <c r="F24" s="253">
        <v>1</v>
      </c>
      <c r="G24" s="334">
        <v>12952.01</v>
      </c>
      <c r="H24" s="293">
        <f t="shared" si="1"/>
        <v>12952.01</v>
      </c>
    </row>
    <row r="25" spans="1:8" s="2" customFormat="1" ht="51" customHeight="1">
      <c r="A25" s="102" t="s">
        <v>79</v>
      </c>
      <c r="B25" s="309" t="s">
        <v>44</v>
      </c>
      <c r="C25" s="40">
        <v>20711</v>
      </c>
      <c r="D25" s="76" t="s">
        <v>54</v>
      </c>
      <c r="E25" s="26" t="s">
        <v>53</v>
      </c>
      <c r="F25" s="253">
        <v>3</v>
      </c>
      <c r="G25" s="335">
        <v>1568.37</v>
      </c>
      <c r="H25" s="293">
        <f t="shared" si="1"/>
        <v>4705.11</v>
      </c>
    </row>
    <row r="26" spans="1:8" s="2" customFormat="1" ht="63" customHeight="1">
      <c r="A26" s="102" t="s">
        <v>80</v>
      </c>
      <c r="B26" s="309" t="s">
        <v>44</v>
      </c>
      <c r="C26" s="40">
        <v>20712</v>
      </c>
      <c r="D26" s="25" t="s">
        <v>55</v>
      </c>
      <c r="E26" s="26" t="s">
        <v>7</v>
      </c>
      <c r="F26" s="253">
        <v>55</v>
      </c>
      <c r="G26" s="335">
        <v>31.33</v>
      </c>
      <c r="H26" s="293">
        <f t="shared" si="1"/>
        <v>1723.1499999999999</v>
      </c>
    </row>
    <row r="27" spans="1:8" s="2" customFormat="1" ht="50.25" customHeight="1">
      <c r="A27" s="102" t="s">
        <v>81</v>
      </c>
      <c r="B27" s="309" t="s">
        <v>44</v>
      </c>
      <c r="C27" s="31" t="s">
        <v>57</v>
      </c>
      <c r="D27" s="75" t="s">
        <v>56</v>
      </c>
      <c r="E27" s="26" t="s">
        <v>7</v>
      </c>
      <c r="F27" s="253">
        <v>20</v>
      </c>
      <c r="G27" s="335">
        <v>356.63</v>
      </c>
      <c r="H27" s="293">
        <f t="shared" si="1"/>
        <v>7132.6</v>
      </c>
    </row>
    <row r="28" spans="1:8" s="2" customFormat="1" ht="46.5" customHeight="1">
      <c r="A28" s="102" t="s">
        <v>82</v>
      </c>
      <c r="B28" s="309" t="s">
        <v>44</v>
      </c>
      <c r="C28" s="40">
        <v>20714</v>
      </c>
      <c r="D28" s="25" t="s">
        <v>58</v>
      </c>
      <c r="E28" s="26" t="s">
        <v>7</v>
      </c>
      <c r="F28" s="253">
        <v>35</v>
      </c>
      <c r="G28" s="335">
        <v>275.17</v>
      </c>
      <c r="H28" s="293">
        <f t="shared" si="1"/>
        <v>9630.95</v>
      </c>
    </row>
    <row r="29" spans="1:8" s="2" customFormat="1" ht="19.5" customHeight="1">
      <c r="A29" s="102" t="s">
        <v>83</v>
      </c>
      <c r="B29" s="309" t="s">
        <v>75</v>
      </c>
      <c r="C29" s="32" t="s">
        <v>72</v>
      </c>
      <c r="D29" s="5" t="s">
        <v>74</v>
      </c>
      <c r="E29" s="6" t="s">
        <v>73</v>
      </c>
      <c r="F29" s="251">
        <v>90</v>
      </c>
      <c r="G29" s="318">
        <v>37.81</v>
      </c>
      <c r="H29" s="293">
        <f t="shared" si="1"/>
        <v>3402.9</v>
      </c>
    </row>
    <row r="30" spans="1:8" s="2" customFormat="1" ht="42" customHeight="1">
      <c r="A30" s="102" t="s">
        <v>456</v>
      </c>
      <c r="B30" s="309" t="s">
        <v>44</v>
      </c>
      <c r="C30" s="32" t="s">
        <v>354</v>
      </c>
      <c r="D30" s="12" t="s">
        <v>355</v>
      </c>
      <c r="E30" s="6" t="s">
        <v>158</v>
      </c>
      <c r="F30" s="251">
        <v>24</v>
      </c>
      <c r="G30" s="318">
        <v>13403.71</v>
      </c>
      <c r="H30" s="293">
        <f t="shared" si="1"/>
        <v>321689.04</v>
      </c>
    </row>
    <row r="31" spans="1:8" s="2" customFormat="1" ht="23.25" customHeight="1">
      <c r="A31" s="102"/>
      <c r="B31" s="43"/>
      <c r="C31" s="41"/>
      <c r="D31" s="12"/>
      <c r="E31" s="6"/>
      <c r="F31" s="251"/>
      <c r="G31" s="318"/>
      <c r="H31" s="294"/>
    </row>
    <row r="32" spans="1:8" s="2" customFormat="1" ht="19.5" customHeight="1">
      <c r="A32" s="287" t="s">
        <v>107</v>
      </c>
      <c r="B32" s="310"/>
      <c r="C32" s="371" t="s">
        <v>84</v>
      </c>
      <c r="D32" s="372"/>
      <c r="E32" s="272"/>
      <c r="F32" s="273"/>
      <c r="G32" s="320"/>
      <c r="H32" s="295">
        <f>SUM(H33:H43)</f>
        <v>1182282.24</v>
      </c>
    </row>
    <row r="33" spans="1:8" s="2" customFormat="1" ht="19.5" customHeight="1">
      <c r="A33" s="79" t="s">
        <v>108</v>
      </c>
      <c r="B33" s="42" t="s">
        <v>75</v>
      </c>
      <c r="C33" s="32" t="s">
        <v>85</v>
      </c>
      <c r="D33" s="5" t="s">
        <v>86</v>
      </c>
      <c r="E33" s="6" t="s">
        <v>12</v>
      </c>
      <c r="F33" s="251">
        <v>4224</v>
      </c>
      <c r="G33" s="318">
        <v>7.5</v>
      </c>
      <c r="H33" s="294">
        <f>F33*G33</f>
        <v>31680</v>
      </c>
    </row>
    <row r="34" spans="1:8" s="2" customFormat="1" ht="19.5" customHeight="1">
      <c r="A34" s="79" t="s">
        <v>111</v>
      </c>
      <c r="B34" s="42" t="s">
        <v>75</v>
      </c>
      <c r="C34" s="32" t="s">
        <v>87</v>
      </c>
      <c r="D34" s="5" t="s">
        <v>88</v>
      </c>
      <c r="E34" s="6" t="s">
        <v>12</v>
      </c>
      <c r="F34" s="251">
        <v>2112</v>
      </c>
      <c r="G34" s="318">
        <v>12.5</v>
      </c>
      <c r="H34" s="294">
        <f aca="true" t="shared" si="2" ref="H34:H43">F34*G34</f>
        <v>26400</v>
      </c>
    </row>
    <row r="35" spans="1:8" s="2" customFormat="1" ht="19.5" customHeight="1">
      <c r="A35" s="79" t="s">
        <v>112</v>
      </c>
      <c r="B35" s="42" t="s">
        <v>75</v>
      </c>
      <c r="C35" s="32" t="s">
        <v>89</v>
      </c>
      <c r="D35" s="5" t="s">
        <v>90</v>
      </c>
      <c r="E35" s="6" t="s">
        <v>12</v>
      </c>
      <c r="F35" s="251">
        <v>2112</v>
      </c>
      <c r="G35" s="318">
        <v>12.5</v>
      </c>
      <c r="H35" s="294">
        <f t="shared" si="2"/>
        <v>26400</v>
      </c>
    </row>
    <row r="36" spans="1:8" s="2" customFormat="1" ht="19.5" customHeight="1">
      <c r="A36" s="79" t="s">
        <v>114</v>
      </c>
      <c r="B36" s="42" t="s">
        <v>75</v>
      </c>
      <c r="C36" s="32" t="s">
        <v>91</v>
      </c>
      <c r="D36" s="5" t="s">
        <v>92</v>
      </c>
      <c r="E36" s="6" t="s">
        <v>12</v>
      </c>
      <c r="F36" s="251">
        <v>4224</v>
      </c>
      <c r="G36" s="318">
        <v>90.64</v>
      </c>
      <c r="H36" s="294">
        <f t="shared" si="2"/>
        <v>382863.36</v>
      </c>
    </row>
    <row r="37" spans="1:8" s="2" customFormat="1" ht="19.5" customHeight="1">
      <c r="A37" s="79" t="s">
        <v>117</v>
      </c>
      <c r="B37" s="42" t="s">
        <v>75</v>
      </c>
      <c r="C37" s="32" t="s">
        <v>93</v>
      </c>
      <c r="D37" s="5" t="s">
        <v>94</v>
      </c>
      <c r="E37" s="6" t="s">
        <v>12</v>
      </c>
      <c r="F37" s="251">
        <v>2304</v>
      </c>
      <c r="G37" s="318">
        <v>115.64</v>
      </c>
      <c r="H37" s="294">
        <f t="shared" si="2"/>
        <v>266434.56</v>
      </c>
    </row>
    <row r="38" spans="1:8" s="2" customFormat="1" ht="19.5" customHeight="1">
      <c r="A38" s="79" t="s">
        <v>120</v>
      </c>
      <c r="B38" s="42" t="s">
        <v>75</v>
      </c>
      <c r="C38" s="32" t="s">
        <v>95</v>
      </c>
      <c r="D38" s="5" t="s">
        <v>96</v>
      </c>
      <c r="E38" s="6" t="s">
        <v>12</v>
      </c>
      <c r="F38" s="251">
        <v>2112</v>
      </c>
      <c r="G38" s="318">
        <v>31.25</v>
      </c>
      <c r="H38" s="294">
        <f t="shared" si="2"/>
        <v>66000</v>
      </c>
    </row>
    <row r="39" spans="1:8" s="2" customFormat="1" ht="19.5" customHeight="1">
      <c r="A39" s="79" t="s">
        <v>123</v>
      </c>
      <c r="B39" s="42" t="s">
        <v>75</v>
      </c>
      <c r="C39" s="32" t="s">
        <v>97</v>
      </c>
      <c r="D39" s="5" t="s">
        <v>98</v>
      </c>
      <c r="E39" s="6" t="s">
        <v>12</v>
      </c>
      <c r="F39" s="251">
        <v>4224</v>
      </c>
      <c r="G39" s="318">
        <v>31.25</v>
      </c>
      <c r="H39" s="294">
        <f t="shared" si="2"/>
        <v>132000</v>
      </c>
    </row>
    <row r="40" spans="1:8" s="2" customFormat="1" ht="19.5" customHeight="1">
      <c r="A40" s="79" t="s">
        <v>126</v>
      </c>
      <c r="B40" s="43" t="s">
        <v>75</v>
      </c>
      <c r="C40" s="33" t="s">
        <v>99</v>
      </c>
      <c r="D40" s="5" t="s">
        <v>100</v>
      </c>
      <c r="E40" s="6" t="s">
        <v>12</v>
      </c>
      <c r="F40" s="251">
        <v>4224</v>
      </c>
      <c r="G40" s="318">
        <v>8.84</v>
      </c>
      <c r="H40" s="294">
        <f t="shared" si="2"/>
        <v>37340.159999999996</v>
      </c>
    </row>
    <row r="41" spans="1:8" s="2" customFormat="1" ht="19.5" customHeight="1">
      <c r="A41" s="79" t="s">
        <v>129</v>
      </c>
      <c r="B41" s="43" t="s">
        <v>75</v>
      </c>
      <c r="C41" s="32" t="s">
        <v>101</v>
      </c>
      <c r="D41" s="5" t="s">
        <v>102</v>
      </c>
      <c r="E41" s="6" t="s">
        <v>12</v>
      </c>
      <c r="F41" s="251">
        <v>2112</v>
      </c>
      <c r="G41" s="318">
        <v>31.25</v>
      </c>
      <c r="H41" s="294">
        <f t="shared" si="2"/>
        <v>66000</v>
      </c>
    </row>
    <row r="42" spans="1:8" s="2" customFormat="1" ht="19.5" customHeight="1">
      <c r="A42" s="79" t="s">
        <v>131</v>
      </c>
      <c r="B42" s="43" t="s">
        <v>75</v>
      </c>
      <c r="C42" s="32" t="s">
        <v>103</v>
      </c>
      <c r="D42" s="5" t="s">
        <v>104</v>
      </c>
      <c r="E42" s="6" t="s">
        <v>12</v>
      </c>
      <c r="F42" s="251">
        <v>4224</v>
      </c>
      <c r="G42" s="318">
        <v>19.19</v>
      </c>
      <c r="H42" s="294">
        <f t="shared" si="2"/>
        <v>81058.56000000001</v>
      </c>
    </row>
    <row r="43" spans="1:8" s="2" customFormat="1" ht="19.5" customHeight="1">
      <c r="A43" s="79" t="s">
        <v>134</v>
      </c>
      <c r="B43" s="43" t="s">
        <v>75</v>
      </c>
      <c r="C43" s="32" t="s">
        <v>105</v>
      </c>
      <c r="D43" s="5" t="s">
        <v>106</v>
      </c>
      <c r="E43" s="6" t="s">
        <v>12</v>
      </c>
      <c r="F43" s="251">
        <v>4224</v>
      </c>
      <c r="G43" s="318">
        <v>15.65</v>
      </c>
      <c r="H43" s="294">
        <f t="shared" si="2"/>
        <v>66105.6</v>
      </c>
    </row>
    <row r="44" spans="1:8" s="2" customFormat="1" ht="19.5" customHeight="1">
      <c r="A44" s="105"/>
      <c r="B44" s="44"/>
      <c r="C44" s="73"/>
      <c r="D44" s="74"/>
      <c r="E44" s="45"/>
      <c r="F44" s="254"/>
      <c r="G44" s="321"/>
      <c r="H44" s="296"/>
    </row>
    <row r="45" spans="1:9" s="3" customFormat="1" ht="19.5" customHeight="1">
      <c r="A45" s="274" t="s">
        <v>137</v>
      </c>
      <c r="B45" s="306"/>
      <c r="C45" s="373" t="s">
        <v>17</v>
      </c>
      <c r="D45" s="373"/>
      <c r="E45" s="277"/>
      <c r="F45" s="278"/>
      <c r="G45" s="322"/>
      <c r="H45" s="291">
        <f>SUM(H46:H56)</f>
        <v>685821.47108</v>
      </c>
      <c r="I45" s="1"/>
    </row>
    <row r="46" spans="1:8" ht="28.5" customHeight="1">
      <c r="A46" s="79" t="s">
        <v>140</v>
      </c>
      <c r="B46" s="43" t="s">
        <v>75</v>
      </c>
      <c r="C46" s="27" t="s">
        <v>109</v>
      </c>
      <c r="D46" s="15" t="s">
        <v>110</v>
      </c>
      <c r="E46" s="6" t="s">
        <v>41</v>
      </c>
      <c r="F46" s="255">
        <v>3289.11</v>
      </c>
      <c r="G46" s="318">
        <v>6.37</v>
      </c>
      <c r="H46" s="294">
        <f>F46*G46</f>
        <v>20951.6307</v>
      </c>
    </row>
    <row r="47" spans="1:8" ht="27.75" customHeight="1">
      <c r="A47" s="79" t="s">
        <v>142</v>
      </c>
      <c r="B47" s="43" t="s">
        <v>75</v>
      </c>
      <c r="C47" s="27" t="s">
        <v>16</v>
      </c>
      <c r="D47" s="15" t="s">
        <v>15</v>
      </c>
      <c r="E47" s="6" t="s">
        <v>10</v>
      </c>
      <c r="F47" s="255">
        <v>6578.22</v>
      </c>
      <c r="G47" s="318">
        <v>8.85</v>
      </c>
      <c r="H47" s="294">
        <f aca="true" t="shared" si="3" ref="H47:H56">F47*G47</f>
        <v>58217.247</v>
      </c>
    </row>
    <row r="48" spans="1:8" ht="33" customHeight="1">
      <c r="A48" s="79" t="s">
        <v>144</v>
      </c>
      <c r="B48" s="43" t="s">
        <v>75</v>
      </c>
      <c r="C48" s="27" t="s">
        <v>14</v>
      </c>
      <c r="D48" s="15" t="s">
        <v>113</v>
      </c>
      <c r="E48" s="6" t="s">
        <v>10</v>
      </c>
      <c r="F48" s="255">
        <v>6578.22</v>
      </c>
      <c r="G48" s="318">
        <v>14.14</v>
      </c>
      <c r="H48" s="294">
        <f t="shared" si="3"/>
        <v>93016.03080000001</v>
      </c>
    </row>
    <row r="49" spans="1:9" ht="28.5" customHeight="1">
      <c r="A49" s="79" t="s">
        <v>146</v>
      </c>
      <c r="B49" s="43" t="s">
        <v>75</v>
      </c>
      <c r="C49" s="28" t="s">
        <v>115</v>
      </c>
      <c r="D49" s="46" t="s">
        <v>116</v>
      </c>
      <c r="E49" s="6" t="s">
        <v>10</v>
      </c>
      <c r="F49" s="256">
        <v>1256.222</v>
      </c>
      <c r="G49" s="323">
        <v>13.39</v>
      </c>
      <c r="H49" s="294">
        <f t="shared" si="3"/>
        <v>16820.81258</v>
      </c>
      <c r="I49" s="99"/>
    </row>
    <row r="50" spans="1:8" ht="27.75" customHeight="1">
      <c r="A50" s="79" t="s">
        <v>149</v>
      </c>
      <c r="B50" s="43" t="s">
        <v>75</v>
      </c>
      <c r="C50" s="32" t="s">
        <v>118</v>
      </c>
      <c r="D50" s="5" t="s">
        <v>119</v>
      </c>
      <c r="E50" s="6" t="s">
        <v>7</v>
      </c>
      <c r="F50" s="255">
        <v>690</v>
      </c>
      <c r="G50" s="318">
        <v>58.32</v>
      </c>
      <c r="H50" s="294">
        <f t="shared" si="3"/>
        <v>40240.8</v>
      </c>
    </row>
    <row r="51" spans="1:8" ht="19.5" customHeight="1">
      <c r="A51" s="79" t="s">
        <v>457</v>
      </c>
      <c r="B51" s="43" t="s">
        <v>75</v>
      </c>
      <c r="C51" s="32" t="s">
        <v>121</v>
      </c>
      <c r="D51" s="5" t="s">
        <v>122</v>
      </c>
      <c r="E51" s="6" t="s">
        <v>7</v>
      </c>
      <c r="F51" s="255">
        <v>1380</v>
      </c>
      <c r="G51" s="318">
        <v>187.46</v>
      </c>
      <c r="H51" s="294">
        <f t="shared" si="3"/>
        <v>258694.80000000002</v>
      </c>
    </row>
    <row r="52" spans="1:8" ht="29.25" customHeight="1">
      <c r="A52" s="79" t="s">
        <v>150</v>
      </c>
      <c r="B52" s="43" t="s">
        <v>75</v>
      </c>
      <c r="C52" s="32" t="s">
        <v>124</v>
      </c>
      <c r="D52" s="5" t="s">
        <v>125</v>
      </c>
      <c r="E52" s="6" t="s">
        <v>38</v>
      </c>
      <c r="F52" s="255">
        <v>10</v>
      </c>
      <c r="G52" s="318">
        <v>676.91</v>
      </c>
      <c r="H52" s="294">
        <f t="shared" si="3"/>
        <v>6769.099999999999</v>
      </c>
    </row>
    <row r="53" spans="1:8" ht="19.5" customHeight="1">
      <c r="A53" s="79" t="s">
        <v>152</v>
      </c>
      <c r="B53" s="43" t="s">
        <v>75</v>
      </c>
      <c r="C53" s="32" t="s">
        <v>127</v>
      </c>
      <c r="D53" s="9" t="s">
        <v>128</v>
      </c>
      <c r="E53" s="6" t="s">
        <v>38</v>
      </c>
      <c r="F53" s="255">
        <v>10</v>
      </c>
      <c r="G53" s="318">
        <v>193.95</v>
      </c>
      <c r="H53" s="294">
        <f t="shared" si="3"/>
        <v>1939.5</v>
      </c>
    </row>
    <row r="54" spans="1:8" ht="27.75" customHeight="1">
      <c r="A54" s="79" t="s">
        <v>155</v>
      </c>
      <c r="B54" s="43" t="s">
        <v>75</v>
      </c>
      <c r="C54" s="19">
        <v>40730</v>
      </c>
      <c r="D54" s="11" t="s">
        <v>130</v>
      </c>
      <c r="E54" s="6" t="s">
        <v>38</v>
      </c>
      <c r="F54" s="251">
        <v>10</v>
      </c>
      <c r="G54" s="318">
        <v>323.52</v>
      </c>
      <c r="H54" s="294">
        <f t="shared" si="3"/>
        <v>3235.2</v>
      </c>
    </row>
    <row r="55" spans="1:8" ht="21" customHeight="1">
      <c r="A55" s="79" t="s">
        <v>159</v>
      </c>
      <c r="B55" s="43" t="s">
        <v>75</v>
      </c>
      <c r="C55" s="32" t="s">
        <v>132</v>
      </c>
      <c r="D55" s="5" t="s">
        <v>133</v>
      </c>
      <c r="E55" s="6" t="s">
        <v>38</v>
      </c>
      <c r="F55" s="251">
        <v>10</v>
      </c>
      <c r="G55" s="318">
        <v>655.96</v>
      </c>
      <c r="H55" s="294">
        <f t="shared" si="3"/>
        <v>6559.6</v>
      </c>
    </row>
    <row r="56" spans="1:8" ht="19.5" customHeight="1">
      <c r="A56" s="79" t="s">
        <v>161</v>
      </c>
      <c r="B56" s="43" t="s">
        <v>75</v>
      </c>
      <c r="C56" s="27" t="s">
        <v>135</v>
      </c>
      <c r="D56" s="5" t="s">
        <v>136</v>
      </c>
      <c r="E56" s="6" t="s">
        <v>41</v>
      </c>
      <c r="F56" s="251">
        <v>525</v>
      </c>
      <c r="G56" s="318">
        <v>341.67</v>
      </c>
      <c r="H56" s="294">
        <f t="shared" si="3"/>
        <v>179376.75</v>
      </c>
    </row>
    <row r="57" spans="1:8" ht="24.75" customHeight="1" thickBot="1">
      <c r="A57" s="364"/>
      <c r="B57" s="365"/>
      <c r="C57" s="365"/>
      <c r="D57" s="365"/>
      <c r="E57" s="365"/>
      <c r="F57" s="365"/>
      <c r="G57" s="365"/>
      <c r="H57" s="366"/>
    </row>
    <row r="58" spans="1:8" ht="15.75" customHeight="1">
      <c r="A58" s="279" t="s">
        <v>173</v>
      </c>
      <c r="B58" s="311"/>
      <c r="C58" s="280" t="s">
        <v>138</v>
      </c>
      <c r="D58" s="281"/>
      <c r="E58" s="281"/>
      <c r="F58" s="282"/>
      <c r="G58" s="324"/>
      <c r="H58" s="297">
        <f>SUM(H59:H78)/2</f>
        <v>557248.5778000001</v>
      </c>
    </row>
    <row r="59" spans="1:8" ht="19.5" customHeight="1">
      <c r="A59" s="80" t="s">
        <v>295</v>
      </c>
      <c r="B59" s="312"/>
      <c r="C59" s="363" t="s">
        <v>139</v>
      </c>
      <c r="D59" s="363"/>
      <c r="E59" s="4"/>
      <c r="F59" s="257"/>
      <c r="G59" s="318"/>
      <c r="H59" s="298">
        <f>SUM(H60:H72)</f>
        <v>541833.0178</v>
      </c>
    </row>
    <row r="60" spans="1:8" ht="29.25" customHeight="1">
      <c r="A60" s="81" t="s">
        <v>175</v>
      </c>
      <c r="B60" s="43" t="s">
        <v>75</v>
      </c>
      <c r="C60" s="338">
        <v>140903</v>
      </c>
      <c r="D60" s="47" t="s">
        <v>141</v>
      </c>
      <c r="E60" s="10" t="s">
        <v>7</v>
      </c>
      <c r="F60" s="255">
        <v>552</v>
      </c>
      <c r="G60" s="318">
        <v>42.1</v>
      </c>
      <c r="H60" s="293">
        <f>G60*F60</f>
        <v>23239.2</v>
      </c>
    </row>
    <row r="61" spans="1:8" ht="28.5" customHeight="1">
      <c r="A61" s="81" t="s">
        <v>178</v>
      </c>
      <c r="B61" s="43" t="s">
        <v>75</v>
      </c>
      <c r="C61" s="48">
        <v>140904</v>
      </c>
      <c r="D61" s="11" t="s">
        <v>143</v>
      </c>
      <c r="E61" s="7" t="s">
        <v>7</v>
      </c>
      <c r="F61" s="251">
        <v>1710.88</v>
      </c>
      <c r="G61" s="318">
        <v>68.79</v>
      </c>
      <c r="H61" s="293">
        <f aca="true" t="shared" si="4" ref="H61:H72">G61*F61</f>
        <v>117691.43520000002</v>
      </c>
    </row>
    <row r="62" spans="1:8" ht="33.75" customHeight="1">
      <c r="A62" s="81" t="s">
        <v>181</v>
      </c>
      <c r="B62" s="42" t="s">
        <v>44</v>
      </c>
      <c r="C62" s="103">
        <v>30101</v>
      </c>
      <c r="D62" s="5" t="s">
        <v>145</v>
      </c>
      <c r="E62" s="6" t="s">
        <v>9</v>
      </c>
      <c r="F62" s="251">
        <v>2715.45</v>
      </c>
      <c r="G62" s="318">
        <v>40.31</v>
      </c>
      <c r="H62" s="293">
        <f t="shared" si="4"/>
        <v>109459.7895</v>
      </c>
    </row>
    <row r="63" spans="1:8" ht="40.5" customHeight="1">
      <c r="A63" s="81" t="s">
        <v>184</v>
      </c>
      <c r="B63" s="43" t="s">
        <v>44</v>
      </c>
      <c r="C63" s="32" t="s">
        <v>147</v>
      </c>
      <c r="D63" s="104" t="s">
        <v>148</v>
      </c>
      <c r="E63" s="6" t="s">
        <v>38</v>
      </c>
      <c r="F63" s="251">
        <v>366.41</v>
      </c>
      <c r="G63" s="318">
        <v>18.61</v>
      </c>
      <c r="H63" s="293">
        <f t="shared" si="4"/>
        <v>6818.8901000000005</v>
      </c>
    </row>
    <row r="64" spans="1:8" ht="22.5" customHeight="1">
      <c r="A64" s="81" t="s">
        <v>186</v>
      </c>
      <c r="B64" s="43" t="s">
        <v>75</v>
      </c>
      <c r="C64" s="72">
        <v>43056</v>
      </c>
      <c r="D64" s="12" t="s">
        <v>313</v>
      </c>
      <c r="E64" s="6" t="s">
        <v>41</v>
      </c>
      <c r="F64" s="251">
        <v>333.1</v>
      </c>
      <c r="G64" s="318">
        <v>57.13</v>
      </c>
      <c r="H64" s="293">
        <f t="shared" si="4"/>
        <v>19030.003</v>
      </c>
    </row>
    <row r="65" spans="1:8" ht="44.25" customHeight="1">
      <c r="A65" s="81" t="s">
        <v>189</v>
      </c>
      <c r="B65" s="43" t="s">
        <v>75</v>
      </c>
      <c r="C65" s="34" t="s">
        <v>151</v>
      </c>
      <c r="D65" s="5" t="s">
        <v>312</v>
      </c>
      <c r="E65" s="7" t="s">
        <v>8</v>
      </c>
      <c r="F65" s="251">
        <v>41</v>
      </c>
      <c r="G65" s="318">
        <v>3695.17</v>
      </c>
      <c r="H65" s="293">
        <f t="shared" si="4"/>
        <v>151501.97</v>
      </c>
    </row>
    <row r="66" spans="1:8" ht="48.75" customHeight="1">
      <c r="A66" s="81" t="s">
        <v>192</v>
      </c>
      <c r="B66" s="43" t="s">
        <v>75</v>
      </c>
      <c r="C66" s="34" t="s">
        <v>153</v>
      </c>
      <c r="D66" s="5" t="s">
        <v>154</v>
      </c>
      <c r="E66" s="6" t="s">
        <v>11</v>
      </c>
      <c r="F66" s="258">
        <v>1710.88</v>
      </c>
      <c r="G66" s="325">
        <v>17.5</v>
      </c>
      <c r="H66" s="293">
        <f t="shared" si="4"/>
        <v>29940.4</v>
      </c>
    </row>
    <row r="67" spans="1:8" ht="42.75" customHeight="1">
      <c r="A67" s="81" t="s">
        <v>195</v>
      </c>
      <c r="B67" s="43" t="s">
        <v>75</v>
      </c>
      <c r="C67" s="34" t="s">
        <v>156</v>
      </c>
      <c r="D67" s="5" t="s">
        <v>157</v>
      </c>
      <c r="E67" s="6" t="s">
        <v>158</v>
      </c>
      <c r="F67" s="251">
        <v>6</v>
      </c>
      <c r="G67" s="318">
        <v>7384.08</v>
      </c>
      <c r="H67" s="293">
        <f t="shared" si="4"/>
        <v>44304.479999999996</v>
      </c>
    </row>
    <row r="68" spans="1:8" ht="24" customHeight="1">
      <c r="A68" s="81" t="s">
        <v>197</v>
      </c>
      <c r="B68" s="43" t="s">
        <v>75</v>
      </c>
      <c r="C68" s="337">
        <v>40551</v>
      </c>
      <c r="D68" s="16" t="s">
        <v>160</v>
      </c>
      <c r="E68" s="7" t="s">
        <v>8</v>
      </c>
      <c r="F68" s="259">
        <v>5</v>
      </c>
      <c r="G68" s="318">
        <v>1979.96</v>
      </c>
      <c r="H68" s="293">
        <f t="shared" si="4"/>
        <v>9899.8</v>
      </c>
    </row>
    <row r="69" spans="1:8" ht="27" customHeight="1">
      <c r="A69" s="81" t="s">
        <v>198</v>
      </c>
      <c r="B69" s="43" t="s">
        <v>75</v>
      </c>
      <c r="C69" s="337">
        <v>42046</v>
      </c>
      <c r="D69" s="9" t="s">
        <v>162</v>
      </c>
      <c r="E69" s="6" t="s">
        <v>38</v>
      </c>
      <c r="F69" s="251">
        <v>50</v>
      </c>
      <c r="G69" s="318">
        <v>14.55</v>
      </c>
      <c r="H69" s="293">
        <f t="shared" si="4"/>
        <v>727.5</v>
      </c>
    </row>
    <row r="70" spans="1:8" ht="39.75" customHeight="1">
      <c r="A70" s="81" t="s">
        <v>201</v>
      </c>
      <c r="B70" s="43" t="s">
        <v>75</v>
      </c>
      <c r="C70" s="337">
        <v>41202</v>
      </c>
      <c r="D70" s="9" t="s">
        <v>163</v>
      </c>
      <c r="E70" s="6" t="s">
        <v>7</v>
      </c>
      <c r="F70" s="251">
        <v>25</v>
      </c>
      <c r="G70" s="318">
        <v>20.27</v>
      </c>
      <c r="H70" s="293">
        <f t="shared" si="4"/>
        <v>506.75</v>
      </c>
    </row>
    <row r="71" spans="1:8" ht="30.75" customHeight="1">
      <c r="A71" s="81" t="s">
        <v>202</v>
      </c>
      <c r="B71" s="43" t="s">
        <v>75</v>
      </c>
      <c r="C71" s="338">
        <v>40929</v>
      </c>
      <c r="D71" s="50" t="s">
        <v>164</v>
      </c>
      <c r="E71" s="13" t="s">
        <v>38</v>
      </c>
      <c r="F71" s="260">
        <v>10</v>
      </c>
      <c r="G71" s="326">
        <v>262.08</v>
      </c>
      <c r="H71" s="293">
        <f t="shared" si="4"/>
        <v>2620.7999999999997</v>
      </c>
    </row>
    <row r="72" spans="1:9" s="52" customFormat="1" ht="23.25" customHeight="1">
      <c r="A72" s="81" t="s">
        <v>205</v>
      </c>
      <c r="B72" s="43" t="s">
        <v>75</v>
      </c>
      <c r="C72" s="339">
        <v>40095</v>
      </c>
      <c r="D72" s="9" t="s">
        <v>165</v>
      </c>
      <c r="E72" s="6" t="s">
        <v>10</v>
      </c>
      <c r="F72" s="261">
        <v>55</v>
      </c>
      <c r="G72" s="318">
        <v>474.4</v>
      </c>
      <c r="H72" s="293">
        <f t="shared" si="4"/>
        <v>26092</v>
      </c>
      <c r="I72" s="100"/>
    </row>
    <row r="73" spans="1:8" s="55" customFormat="1" ht="23.25" customHeight="1">
      <c r="A73" s="84"/>
      <c r="B73" s="43"/>
      <c r="C73" s="51"/>
      <c r="D73" s="9"/>
      <c r="E73" s="6"/>
      <c r="F73" s="248"/>
      <c r="G73" s="318"/>
      <c r="H73" s="294"/>
    </row>
    <row r="74" spans="1:8" ht="19.5" customHeight="1">
      <c r="A74" s="80" t="s">
        <v>226</v>
      </c>
      <c r="B74" s="312"/>
      <c r="C74" s="363" t="s">
        <v>166</v>
      </c>
      <c r="D74" s="363"/>
      <c r="E74" s="4"/>
      <c r="F74" s="257"/>
      <c r="G74" s="318"/>
      <c r="H74" s="298">
        <f>SUM(H75:H78)</f>
        <v>15415.560000000001</v>
      </c>
    </row>
    <row r="75" spans="1:8" s="55" customFormat="1" ht="27" customHeight="1">
      <c r="A75" s="81" t="s">
        <v>228</v>
      </c>
      <c r="B75" s="49" t="s">
        <v>44</v>
      </c>
      <c r="C75" s="336">
        <v>141415</v>
      </c>
      <c r="D75" s="53" t="s">
        <v>167</v>
      </c>
      <c r="E75" s="54" t="s">
        <v>7</v>
      </c>
      <c r="F75" s="262">
        <v>100</v>
      </c>
      <c r="G75" s="327">
        <v>59</v>
      </c>
      <c r="H75" s="299">
        <f>G75*F75</f>
        <v>5900</v>
      </c>
    </row>
    <row r="76" spans="1:8" s="55" customFormat="1" ht="27" customHeight="1">
      <c r="A76" s="81" t="s">
        <v>301</v>
      </c>
      <c r="B76" s="43" t="s">
        <v>75</v>
      </c>
      <c r="C76" s="336">
        <v>41226</v>
      </c>
      <c r="D76" s="53" t="s">
        <v>168</v>
      </c>
      <c r="E76" s="54" t="s">
        <v>7</v>
      </c>
      <c r="F76" s="262">
        <v>220</v>
      </c>
      <c r="G76" s="327">
        <v>21.11</v>
      </c>
      <c r="H76" s="299">
        <f>G76*F76</f>
        <v>4644.2</v>
      </c>
    </row>
    <row r="77" spans="1:8" s="55" customFormat="1" ht="27" customHeight="1">
      <c r="A77" s="81" t="s">
        <v>302</v>
      </c>
      <c r="B77" s="43" t="s">
        <v>75</v>
      </c>
      <c r="C77" s="56" t="s">
        <v>169</v>
      </c>
      <c r="D77" s="57" t="s">
        <v>170</v>
      </c>
      <c r="E77" s="54" t="s">
        <v>7</v>
      </c>
      <c r="F77" s="263">
        <v>62</v>
      </c>
      <c r="G77" s="327">
        <v>68.53</v>
      </c>
      <c r="H77" s="299">
        <f>G77*F77</f>
        <v>4248.86</v>
      </c>
    </row>
    <row r="78" spans="1:8" ht="29.25" customHeight="1">
      <c r="A78" s="81" t="s">
        <v>303</v>
      </c>
      <c r="B78" s="43" t="s">
        <v>75</v>
      </c>
      <c r="C78" s="56" t="s">
        <v>171</v>
      </c>
      <c r="D78" s="57" t="s">
        <v>172</v>
      </c>
      <c r="E78" s="54" t="s">
        <v>7</v>
      </c>
      <c r="F78" s="263">
        <v>150</v>
      </c>
      <c r="G78" s="327">
        <v>4.15</v>
      </c>
      <c r="H78" s="299">
        <f>G78*F78</f>
        <v>622.5</v>
      </c>
    </row>
    <row r="79" spans="1:8" ht="27.75" customHeight="1" thickBot="1">
      <c r="A79" s="106"/>
      <c r="B79" s="44"/>
      <c r="C79" s="58"/>
      <c r="D79" s="59"/>
      <c r="E79" s="60"/>
      <c r="F79" s="264"/>
      <c r="G79" s="328"/>
      <c r="H79" s="300"/>
    </row>
    <row r="80" spans="1:8" ht="15.75" customHeight="1">
      <c r="A80" s="279" t="s">
        <v>232</v>
      </c>
      <c r="B80" s="311"/>
      <c r="C80" s="280" t="s">
        <v>174</v>
      </c>
      <c r="D80" s="281"/>
      <c r="E80" s="281"/>
      <c r="F80" s="282"/>
      <c r="G80" s="324"/>
      <c r="H80" s="297">
        <f>SUM(H81:H116)/2</f>
        <v>3469613.3794</v>
      </c>
    </row>
    <row r="81" spans="1:8" ht="19.5" customHeight="1">
      <c r="A81" s="80" t="s">
        <v>234</v>
      </c>
      <c r="B81" s="312"/>
      <c r="C81" s="363" t="s">
        <v>296</v>
      </c>
      <c r="D81" s="363"/>
      <c r="E81" s="4"/>
      <c r="F81" s="257"/>
      <c r="G81" s="318"/>
      <c r="H81" s="298">
        <f>SUM(H82:H107)</f>
        <v>3375573.9954</v>
      </c>
    </row>
    <row r="82" spans="1:8" ht="19.5" customHeight="1">
      <c r="A82" s="79" t="s">
        <v>236</v>
      </c>
      <c r="B82" s="43" t="s">
        <v>75</v>
      </c>
      <c r="C82" s="27" t="s">
        <v>176</v>
      </c>
      <c r="D82" s="12" t="s">
        <v>177</v>
      </c>
      <c r="E82" s="6" t="s">
        <v>41</v>
      </c>
      <c r="F82" s="251">
        <v>555.16</v>
      </c>
      <c r="G82" s="318">
        <v>52.8</v>
      </c>
      <c r="H82" s="299">
        <f>G82*F82</f>
        <v>29312.447999999997</v>
      </c>
    </row>
    <row r="83" spans="1:8" ht="24" customHeight="1">
      <c r="A83" s="79" t="s">
        <v>239</v>
      </c>
      <c r="B83" s="43" t="s">
        <v>75</v>
      </c>
      <c r="C83" s="32" t="s">
        <v>179</v>
      </c>
      <c r="D83" s="12" t="s">
        <v>180</v>
      </c>
      <c r="E83" s="6" t="s">
        <v>41</v>
      </c>
      <c r="F83" s="251">
        <v>3652.9</v>
      </c>
      <c r="G83" s="318">
        <v>10.89</v>
      </c>
      <c r="H83" s="299">
        <f aca="true" t="shared" si="5" ref="H83:H107">G83*F83</f>
        <v>39780.081000000006</v>
      </c>
    </row>
    <row r="84" spans="1:8" ht="33.75" customHeight="1">
      <c r="A84" s="79" t="s">
        <v>242</v>
      </c>
      <c r="B84" s="43" t="s">
        <v>75</v>
      </c>
      <c r="C84" s="27" t="s">
        <v>182</v>
      </c>
      <c r="D84" s="12" t="s">
        <v>183</v>
      </c>
      <c r="E84" s="6" t="s">
        <v>41</v>
      </c>
      <c r="F84" s="251">
        <v>4750</v>
      </c>
      <c r="G84" s="318">
        <v>20.29</v>
      </c>
      <c r="H84" s="299">
        <f t="shared" si="5"/>
        <v>96377.5</v>
      </c>
    </row>
    <row r="85" spans="1:8" ht="44.25" customHeight="1">
      <c r="A85" s="79" t="s">
        <v>244</v>
      </c>
      <c r="B85" s="43" t="s">
        <v>75</v>
      </c>
      <c r="C85" s="337">
        <v>42593</v>
      </c>
      <c r="D85" s="12" t="s">
        <v>185</v>
      </c>
      <c r="E85" s="6" t="s">
        <v>41</v>
      </c>
      <c r="F85" s="251">
        <v>491.82</v>
      </c>
      <c r="G85" s="318">
        <v>25.13</v>
      </c>
      <c r="H85" s="299">
        <f t="shared" si="5"/>
        <v>12359.436599999999</v>
      </c>
    </row>
    <row r="86" spans="1:8" ht="33" customHeight="1">
      <c r="A86" s="79" t="s">
        <v>247</v>
      </c>
      <c r="B86" s="43" t="s">
        <v>75</v>
      </c>
      <c r="C86" s="27" t="s">
        <v>187</v>
      </c>
      <c r="D86" s="5" t="s">
        <v>188</v>
      </c>
      <c r="E86" s="6" t="s">
        <v>10</v>
      </c>
      <c r="F86" s="255">
        <v>8616.72</v>
      </c>
      <c r="G86" s="318">
        <v>168.65</v>
      </c>
      <c r="H86" s="299">
        <f t="shared" si="5"/>
        <v>1453209.828</v>
      </c>
    </row>
    <row r="87" spans="1:8" ht="19.5" customHeight="1">
      <c r="A87" s="79" t="s">
        <v>458</v>
      </c>
      <c r="B87" s="43" t="s">
        <v>75</v>
      </c>
      <c r="C87" s="32" t="s">
        <v>190</v>
      </c>
      <c r="D87" s="5" t="s">
        <v>191</v>
      </c>
      <c r="E87" s="6" t="s">
        <v>10</v>
      </c>
      <c r="F87" s="255">
        <v>1200</v>
      </c>
      <c r="G87" s="318">
        <v>2.4</v>
      </c>
      <c r="H87" s="299">
        <f t="shared" si="5"/>
        <v>2880</v>
      </c>
    </row>
    <row r="88" spans="1:8" ht="19.5" customHeight="1">
      <c r="A88" s="79" t="s">
        <v>459</v>
      </c>
      <c r="B88" s="43" t="s">
        <v>75</v>
      </c>
      <c r="C88" s="27" t="s">
        <v>193</v>
      </c>
      <c r="D88" s="12" t="s">
        <v>194</v>
      </c>
      <c r="E88" s="6" t="s">
        <v>41</v>
      </c>
      <c r="F88" s="251">
        <v>2086</v>
      </c>
      <c r="G88" s="318">
        <v>43.01</v>
      </c>
      <c r="H88" s="299">
        <f t="shared" si="5"/>
        <v>89718.86</v>
      </c>
    </row>
    <row r="89" spans="1:8" ht="19.5" customHeight="1">
      <c r="A89" s="79" t="s">
        <v>460</v>
      </c>
      <c r="B89" s="43" t="s">
        <v>75</v>
      </c>
      <c r="C89" s="27" t="s">
        <v>196</v>
      </c>
      <c r="D89" s="12" t="s">
        <v>297</v>
      </c>
      <c r="E89" s="6" t="s">
        <v>41</v>
      </c>
      <c r="F89" s="251">
        <v>787.89</v>
      </c>
      <c r="G89" s="318">
        <v>55.86</v>
      </c>
      <c r="H89" s="299">
        <f>G89*F89</f>
        <v>44011.5354</v>
      </c>
    </row>
    <row r="90" spans="1:8" ht="62.25" customHeight="1">
      <c r="A90" s="79" t="s">
        <v>461</v>
      </c>
      <c r="B90" s="49" t="s">
        <v>44</v>
      </c>
      <c r="C90" s="32" t="s">
        <v>147</v>
      </c>
      <c r="D90" s="104" t="s">
        <v>148</v>
      </c>
      <c r="E90" s="6" t="s">
        <v>38</v>
      </c>
      <c r="F90" s="251">
        <v>82</v>
      </c>
      <c r="G90" s="318">
        <v>18.61</v>
      </c>
      <c r="H90" s="299">
        <f t="shared" si="5"/>
        <v>1526.02</v>
      </c>
    </row>
    <row r="91" spans="1:8" ht="48.75" customHeight="1">
      <c r="A91" s="79" t="s">
        <v>462</v>
      </c>
      <c r="B91" s="49" t="s">
        <v>44</v>
      </c>
      <c r="C91" s="32" t="s">
        <v>199</v>
      </c>
      <c r="D91" s="5" t="s">
        <v>200</v>
      </c>
      <c r="E91" s="6" t="s">
        <v>41</v>
      </c>
      <c r="F91" s="260">
        <v>491.82</v>
      </c>
      <c r="G91" s="326">
        <v>43.66</v>
      </c>
      <c r="H91" s="299">
        <f t="shared" si="5"/>
        <v>21472.8612</v>
      </c>
    </row>
    <row r="92" spans="1:8" ht="53.25" customHeight="1">
      <c r="A92" s="79" t="s">
        <v>463</v>
      </c>
      <c r="B92" s="43" t="s">
        <v>75</v>
      </c>
      <c r="C92" s="27" t="s">
        <v>203</v>
      </c>
      <c r="D92" s="61" t="s">
        <v>204</v>
      </c>
      <c r="E92" s="6" t="s">
        <v>7</v>
      </c>
      <c r="F92" s="251">
        <v>911.35</v>
      </c>
      <c r="G92" s="318">
        <v>159.09</v>
      </c>
      <c r="H92" s="299">
        <f t="shared" si="5"/>
        <v>144986.6715</v>
      </c>
    </row>
    <row r="93" spans="1:8" ht="50.25" customHeight="1">
      <c r="A93" s="79" t="s">
        <v>464</v>
      </c>
      <c r="B93" s="43" t="s">
        <v>75</v>
      </c>
      <c r="C93" s="34" t="s">
        <v>206</v>
      </c>
      <c r="D93" s="5" t="s">
        <v>207</v>
      </c>
      <c r="E93" s="62" t="s">
        <v>7</v>
      </c>
      <c r="F93" s="251">
        <v>2046.73</v>
      </c>
      <c r="G93" s="327">
        <v>340.94</v>
      </c>
      <c r="H93" s="299">
        <f t="shared" si="5"/>
        <v>697812.1262</v>
      </c>
    </row>
    <row r="94" spans="1:8" ht="51" customHeight="1">
      <c r="A94" s="79" t="s">
        <v>465</v>
      </c>
      <c r="B94" s="43" t="s">
        <v>75</v>
      </c>
      <c r="C94" s="34" t="s">
        <v>208</v>
      </c>
      <c r="D94" s="5" t="s">
        <v>209</v>
      </c>
      <c r="E94" s="7" t="s">
        <v>7</v>
      </c>
      <c r="F94" s="251">
        <v>107.45</v>
      </c>
      <c r="G94" s="318">
        <v>397.06</v>
      </c>
      <c r="H94" s="299">
        <f t="shared" si="5"/>
        <v>42664.097</v>
      </c>
    </row>
    <row r="95" spans="1:8" ht="31.5" customHeight="1">
      <c r="A95" s="79" t="s">
        <v>466</v>
      </c>
      <c r="B95" s="43" t="s">
        <v>75</v>
      </c>
      <c r="C95" s="34" t="s">
        <v>315</v>
      </c>
      <c r="D95" s="5" t="s">
        <v>314</v>
      </c>
      <c r="E95" s="7" t="s">
        <v>38</v>
      </c>
      <c r="F95" s="251">
        <v>15</v>
      </c>
      <c r="G95" s="318">
        <v>1979.96</v>
      </c>
      <c r="H95" s="299">
        <f>G95*F95</f>
        <v>29699.4</v>
      </c>
    </row>
    <row r="96" spans="1:8" ht="30" customHeight="1">
      <c r="A96" s="79" t="s">
        <v>467</v>
      </c>
      <c r="B96" s="43" t="s">
        <v>75</v>
      </c>
      <c r="C96" s="34" t="s">
        <v>210</v>
      </c>
      <c r="D96" s="5" t="s">
        <v>211</v>
      </c>
      <c r="E96" s="7" t="s">
        <v>7</v>
      </c>
      <c r="F96" s="251">
        <v>911.35</v>
      </c>
      <c r="G96" s="318">
        <v>17.03</v>
      </c>
      <c r="H96" s="299">
        <f t="shared" si="5"/>
        <v>15520.290500000001</v>
      </c>
    </row>
    <row r="97" spans="1:8" ht="27.75" customHeight="1">
      <c r="A97" s="79" t="s">
        <v>468</v>
      </c>
      <c r="B97" s="43" t="s">
        <v>75</v>
      </c>
      <c r="C97" s="34" t="s">
        <v>212</v>
      </c>
      <c r="D97" s="5" t="s">
        <v>213</v>
      </c>
      <c r="E97" s="7" t="s">
        <v>7</v>
      </c>
      <c r="F97" s="251">
        <v>6</v>
      </c>
      <c r="G97" s="318">
        <v>31.4</v>
      </c>
      <c r="H97" s="299">
        <f t="shared" si="5"/>
        <v>188.39999999999998</v>
      </c>
    </row>
    <row r="98" spans="1:8" ht="27" customHeight="1">
      <c r="A98" s="79" t="s">
        <v>469</v>
      </c>
      <c r="B98" s="43" t="s">
        <v>75</v>
      </c>
      <c r="C98" s="34" t="s">
        <v>214</v>
      </c>
      <c r="D98" s="5" t="s">
        <v>215</v>
      </c>
      <c r="E98" s="7" t="s">
        <v>38</v>
      </c>
      <c r="F98" s="251">
        <v>1</v>
      </c>
      <c r="G98" s="318">
        <v>1731.78</v>
      </c>
      <c r="H98" s="299">
        <f t="shared" si="5"/>
        <v>1731.78</v>
      </c>
    </row>
    <row r="99" spans="1:8" ht="27" customHeight="1">
      <c r="A99" s="79" t="s">
        <v>470</v>
      </c>
      <c r="B99" s="43" t="s">
        <v>75</v>
      </c>
      <c r="C99" s="34" t="s">
        <v>216</v>
      </c>
      <c r="D99" s="5" t="s">
        <v>217</v>
      </c>
      <c r="E99" s="7" t="s">
        <v>38</v>
      </c>
      <c r="F99" s="251">
        <v>2</v>
      </c>
      <c r="G99" s="318">
        <v>2669.4</v>
      </c>
      <c r="H99" s="299">
        <f t="shared" si="5"/>
        <v>5338.8</v>
      </c>
    </row>
    <row r="100" spans="1:8" ht="44.25" customHeight="1">
      <c r="A100" s="79" t="s">
        <v>471</v>
      </c>
      <c r="B100" s="43" t="s">
        <v>75</v>
      </c>
      <c r="C100" s="34" t="s">
        <v>218</v>
      </c>
      <c r="D100" s="5" t="s">
        <v>219</v>
      </c>
      <c r="E100" s="7" t="s">
        <v>38</v>
      </c>
      <c r="F100" s="251">
        <v>83</v>
      </c>
      <c r="G100" s="318">
        <v>4061.19</v>
      </c>
      <c r="H100" s="299">
        <f t="shared" si="5"/>
        <v>337078.77</v>
      </c>
    </row>
    <row r="101" spans="1:8" ht="45" customHeight="1">
      <c r="A101" s="79" t="s">
        <v>472</v>
      </c>
      <c r="B101" s="43" t="s">
        <v>75</v>
      </c>
      <c r="C101" s="34" t="s">
        <v>220</v>
      </c>
      <c r="D101" s="14" t="s">
        <v>221</v>
      </c>
      <c r="E101" s="7" t="s">
        <v>38</v>
      </c>
      <c r="F101" s="265">
        <v>1</v>
      </c>
      <c r="G101" s="318">
        <v>4427.21</v>
      </c>
      <c r="H101" s="299">
        <f t="shared" si="5"/>
        <v>4427.21</v>
      </c>
    </row>
    <row r="102" spans="1:8" ht="40.5" customHeight="1">
      <c r="A102" s="79" t="s">
        <v>473</v>
      </c>
      <c r="B102" s="43" t="s">
        <v>75</v>
      </c>
      <c r="C102" s="63" t="s">
        <v>222</v>
      </c>
      <c r="D102" s="5" t="s">
        <v>223</v>
      </c>
      <c r="E102" s="7" t="s">
        <v>38</v>
      </c>
      <c r="F102" s="265">
        <v>84</v>
      </c>
      <c r="G102" s="318">
        <v>116.78</v>
      </c>
      <c r="H102" s="299">
        <f>G102*F102</f>
        <v>9809.52</v>
      </c>
    </row>
    <row r="103" spans="1:8" ht="31.5" customHeight="1">
      <c r="A103" s="79" t="s">
        <v>474</v>
      </c>
      <c r="B103" s="43" t="s">
        <v>75</v>
      </c>
      <c r="C103" s="27" t="s">
        <v>224</v>
      </c>
      <c r="D103" s="15" t="s">
        <v>225</v>
      </c>
      <c r="E103" s="7" t="s">
        <v>38</v>
      </c>
      <c r="F103" s="258">
        <v>164</v>
      </c>
      <c r="G103" s="318">
        <v>1368.75</v>
      </c>
      <c r="H103" s="299">
        <f t="shared" si="5"/>
        <v>224475</v>
      </c>
    </row>
    <row r="104" spans="1:8" ht="30" customHeight="1">
      <c r="A104" s="79" t="s">
        <v>475</v>
      </c>
      <c r="B104" s="43" t="s">
        <v>75</v>
      </c>
      <c r="C104" s="337">
        <v>42046</v>
      </c>
      <c r="D104" s="9" t="s">
        <v>162</v>
      </c>
      <c r="E104" s="6" t="s">
        <v>38</v>
      </c>
      <c r="F104" s="251">
        <v>80</v>
      </c>
      <c r="G104" s="318">
        <v>14.55</v>
      </c>
      <c r="H104" s="299">
        <f t="shared" si="5"/>
        <v>1164</v>
      </c>
    </row>
    <row r="105" spans="1:8" ht="30" customHeight="1">
      <c r="A105" s="79" t="s">
        <v>476</v>
      </c>
      <c r="B105" s="43" t="s">
        <v>75</v>
      </c>
      <c r="C105" s="337">
        <v>41202</v>
      </c>
      <c r="D105" s="9" t="s">
        <v>163</v>
      </c>
      <c r="E105" s="6" t="s">
        <v>7</v>
      </c>
      <c r="F105" s="251">
        <v>360</v>
      </c>
      <c r="G105" s="318">
        <v>20.27</v>
      </c>
      <c r="H105" s="299">
        <f t="shared" si="5"/>
        <v>7297.2</v>
      </c>
    </row>
    <row r="106" spans="1:8" ht="30" customHeight="1">
      <c r="A106" s="79" t="s">
        <v>477</v>
      </c>
      <c r="B106" s="43" t="s">
        <v>75</v>
      </c>
      <c r="C106" s="338">
        <v>40929</v>
      </c>
      <c r="D106" s="50" t="s">
        <v>164</v>
      </c>
      <c r="E106" s="13" t="s">
        <v>38</v>
      </c>
      <c r="F106" s="260">
        <v>96</v>
      </c>
      <c r="G106" s="326">
        <v>262.08</v>
      </c>
      <c r="H106" s="299">
        <f t="shared" si="5"/>
        <v>25159.68</v>
      </c>
    </row>
    <row r="107" spans="1:8" ht="30" customHeight="1">
      <c r="A107" s="79" t="s">
        <v>478</v>
      </c>
      <c r="B107" s="43" t="s">
        <v>75</v>
      </c>
      <c r="C107" s="339">
        <v>40095</v>
      </c>
      <c r="D107" s="9" t="s">
        <v>165</v>
      </c>
      <c r="E107" s="6" t="s">
        <v>10</v>
      </c>
      <c r="F107" s="248">
        <v>79.2</v>
      </c>
      <c r="G107" s="318">
        <v>474.4</v>
      </c>
      <c r="H107" s="299">
        <f t="shared" si="5"/>
        <v>37572.479999999996</v>
      </c>
    </row>
    <row r="108" spans="1:8" ht="30" customHeight="1">
      <c r="A108" s="84"/>
      <c r="B108" s="43"/>
      <c r="C108" s="51"/>
      <c r="D108" s="9"/>
      <c r="E108" s="6"/>
      <c r="F108" s="248"/>
      <c r="G108" s="318"/>
      <c r="H108" s="294"/>
    </row>
    <row r="109" spans="1:8" ht="19.5" customHeight="1">
      <c r="A109" s="80" t="s">
        <v>249</v>
      </c>
      <c r="B109" s="312"/>
      <c r="C109" s="363" t="s">
        <v>227</v>
      </c>
      <c r="D109" s="363"/>
      <c r="E109" s="4"/>
      <c r="F109" s="257"/>
      <c r="G109" s="318"/>
      <c r="H109" s="298">
        <f>SUM(H110:H116)</f>
        <v>94039.38399999999</v>
      </c>
    </row>
    <row r="110" spans="1:8" ht="36.75" customHeight="1">
      <c r="A110" s="79" t="s">
        <v>251</v>
      </c>
      <c r="B110" s="43" t="s">
        <v>75</v>
      </c>
      <c r="C110" s="337">
        <v>43332</v>
      </c>
      <c r="D110" s="64" t="s">
        <v>229</v>
      </c>
      <c r="E110" s="6" t="s">
        <v>158</v>
      </c>
      <c r="F110" s="251">
        <v>2</v>
      </c>
      <c r="G110" s="318">
        <v>6548.99</v>
      </c>
      <c r="H110" s="294">
        <f aca="true" t="shared" si="6" ref="H110:H116">G110*F110</f>
        <v>13097.98</v>
      </c>
    </row>
    <row r="111" spans="1:8" ht="33" customHeight="1">
      <c r="A111" s="79" t="s">
        <v>252</v>
      </c>
      <c r="B111" s="43" t="s">
        <v>75</v>
      </c>
      <c r="C111" s="338">
        <v>41155</v>
      </c>
      <c r="D111" s="50" t="s">
        <v>230</v>
      </c>
      <c r="E111" s="13" t="s">
        <v>38</v>
      </c>
      <c r="F111" s="260">
        <v>9</v>
      </c>
      <c r="G111" s="326">
        <v>8017.83</v>
      </c>
      <c r="H111" s="294">
        <f t="shared" si="6"/>
        <v>72160.47</v>
      </c>
    </row>
    <row r="112" spans="1:8" ht="21.75" customHeight="1">
      <c r="A112" s="79" t="s">
        <v>255</v>
      </c>
      <c r="B112" s="43" t="s">
        <v>75</v>
      </c>
      <c r="C112" s="339">
        <v>42611</v>
      </c>
      <c r="D112" s="9" t="s">
        <v>231</v>
      </c>
      <c r="E112" s="6" t="s">
        <v>41</v>
      </c>
      <c r="F112" s="248">
        <v>3.8</v>
      </c>
      <c r="G112" s="318">
        <v>488.92</v>
      </c>
      <c r="H112" s="294">
        <f t="shared" si="6"/>
        <v>1857.896</v>
      </c>
    </row>
    <row r="113" spans="1:8" ht="23.25" customHeight="1">
      <c r="A113" s="79" t="s">
        <v>259</v>
      </c>
      <c r="B113" s="43" t="s">
        <v>75</v>
      </c>
      <c r="C113" s="339">
        <v>40358</v>
      </c>
      <c r="D113" s="65" t="s">
        <v>528</v>
      </c>
      <c r="E113" s="6" t="s">
        <v>41</v>
      </c>
      <c r="F113" s="248">
        <v>5.4</v>
      </c>
      <c r="G113" s="318">
        <v>559.15</v>
      </c>
      <c r="H113" s="294">
        <f t="shared" si="6"/>
        <v>3019.41</v>
      </c>
    </row>
    <row r="114" spans="1:8" ht="30.75" customHeight="1">
      <c r="A114" s="79" t="s">
        <v>479</v>
      </c>
      <c r="B114" s="43" t="s">
        <v>44</v>
      </c>
      <c r="C114" s="339">
        <v>40246</v>
      </c>
      <c r="D114" s="65" t="s">
        <v>529</v>
      </c>
      <c r="E114" s="6" t="s">
        <v>530</v>
      </c>
      <c r="F114" s="248">
        <v>133.93</v>
      </c>
      <c r="G114" s="318">
        <v>7.6</v>
      </c>
      <c r="H114" s="294">
        <f t="shared" si="6"/>
        <v>1017.868</v>
      </c>
    </row>
    <row r="115" spans="1:8" ht="23.25" customHeight="1">
      <c r="A115" s="79" t="s">
        <v>526</v>
      </c>
      <c r="B115" s="43" t="s">
        <v>75</v>
      </c>
      <c r="C115" s="339">
        <v>40388</v>
      </c>
      <c r="D115" s="65" t="s">
        <v>293</v>
      </c>
      <c r="E115" s="6" t="s">
        <v>7</v>
      </c>
      <c r="F115" s="248">
        <v>12</v>
      </c>
      <c r="G115" s="318">
        <v>233.1</v>
      </c>
      <c r="H115" s="294">
        <f t="shared" si="6"/>
        <v>2797.2</v>
      </c>
    </row>
    <row r="116" spans="1:8" ht="24" customHeight="1">
      <c r="A116" s="79" t="s">
        <v>527</v>
      </c>
      <c r="B116" s="43" t="s">
        <v>75</v>
      </c>
      <c r="C116" s="339">
        <v>40390</v>
      </c>
      <c r="D116" s="65" t="s">
        <v>294</v>
      </c>
      <c r="E116" s="6" t="s">
        <v>10</v>
      </c>
      <c r="F116" s="248">
        <v>24</v>
      </c>
      <c r="G116" s="318">
        <v>3.69</v>
      </c>
      <c r="H116" s="294">
        <f t="shared" si="6"/>
        <v>88.56</v>
      </c>
    </row>
    <row r="117" spans="1:8" ht="22.5" customHeight="1" thickBot="1">
      <c r="A117" s="364"/>
      <c r="B117" s="365"/>
      <c r="C117" s="365"/>
      <c r="D117" s="365"/>
      <c r="E117" s="365"/>
      <c r="F117" s="365"/>
      <c r="G117" s="365"/>
      <c r="H117" s="366"/>
    </row>
    <row r="118" spans="1:8" ht="23.25" customHeight="1">
      <c r="A118" s="279" t="s">
        <v>274</v>
      </c>
      <c r="B118" s="311"/>
      <c r="C118" s="367" t="s">
        <v>233</v>
      </c>
      <c r="D118" s="367"/>
      <c r="E118" s="281"/>
      <c r="F118" s="282"/>
      <c r="G118" s="324"/>
      <c r="H118" s="297">
        <f>SUM(H119:H141)/2</f>
        <v>4567561.940689999</v>
      </c>
    </row>
    <row r="119" spans="1:8" ht="21.75" customHeight="1">
      <c r="A119" s="80" t="s">
        <v>480</v>
      </c>
      <c r="B119" s="312"/>
      <c r="C119" s="363" t="s">
        <v>235</v>
      </c>
      <c r="D119" s="363"/>
      <c r="E119" s="4"/>
      <c r="F119" s="257"/>
      <c r="G119" s="318"/>
      <c r="H119" s="298">
        <f>SUM(H120:H126)</f>
        <v>1651572.4422900002</v>
      </c>
    </row>
    <row r="120" spans="1:8" ht="19.5" customHeight="1">
      <c r="A120" s="79" t="s">
        <v>304</v>
      </c>
      <c r="B120" s="43" t="s">
        <v>75</v>
      </c>
      <c r="C120" s="34" t="s">
        <v>237</v>
      </c>
      <c r="D120" s="66" t="s">
        <v>238</v>
      </c>
      <c r="E120" s="6" t="s">
        <v>41</v>
      </c>
      <c r="F120" s="251">
        <v>27330.99</v>
      </c>
      <c r="G120" s="318">
        <v>9.38</v>
      </c>
      <c r="H120" s="294">
        <f aca="true" t="shared" si="7" ref="H120:H125">F120*G120</f>
        <v>256364.68620000003</v>
      </c>
    </row>
    <row r="121" spans="1:11" ht="75" customHeight="1">
      <c r="A121" s="79" t="s">
        <v>305</v>
      </c>
      <c r="B121" s="43" t="s">
        <v>75</v>
      </c>
      <c r="C121" s="32" t="s">
        <v>531</v>
      </c>
      <c r="D121" s="348" t="s">
        <v>536</v>
      </c>
      <c r="E121" s="6" t="s">
        <v>258</v>
      </c>
      <c r="F121" s="251">
        <f>F120*1.7</f>
        <v>46462.683000000005</v>
      </c>
      <c r="G121" s="318">
        <v>2.23</v>
      </c>
      <c r="H121" s="294">
        <f t="shared" si="7"/>
        <v>103611.78309000001</v>
      </c>
      <c r="I121" s="1" t="s">
        <v>533</v>
      </c>
      <c r="K121" s="347">
        <f>SUM(0.744*0)+(0.99*1+1.241)</f>
        <v>2.231</v>
      </c>
    </row>
    <row r="122" spans="1:8" ht="19.5" customHeight="1">
      <c r="A122" s="79" t="s">
        <v>306</v>
      </c>
      <c r="B122" s="43" t="s">
        <v>75</v>
      </c>
      <c r="C122" s="34" t="s">
        <v>240</v>
      </c>
      <c r="D122" s="66" t="s">
        <v>241</v>
      </c>
      <c r="E122" s="6" t="s">
        <v>41</v>
      </c>
      <c r="F122" s="251">
        <v>2252.73</v>
      </c>
      <c r="G122" s="318">
        <v>13.56</v>
      </c>
      <c r="H122" s="294">
        <f t="shared" si="7"/>
        <v>30547.0188</v>
      </c>
    </row>
    <row r="123" spans="1:8" ht="48.75" customHeight="1">
      <c r="A123" s="79" t="s">
        <v>307</v>
      </c>
      <c r="B123" s="43" t="s">
        <v>75</v>
      </c>
      <c r="C123" s="34" t="s">
        <v>243</v>
      </c>
      <c r="D123" s="67" t="s">
        <v>353</v>
      </c>
      <c r="E123" s="6" t="s">
        <v>41</v>
      </c>
      <c r="F123" s="251">
        <v>4380.65</v>
      </c>
      <c r="G123" s="318">
        <v>2.94</v>
      </c>
      <c r="H123" s="294">
        <f t="shared" si="7"/>
        <v>12879.110999999999</v>
      </c>
    </row>
    <row r="124" spans="1:8" ht="34.5" customHeight="1">
      <c r="A124" s="79" t="s">
        <v>481</v>
      </c>
      <c r="B124" s="43" t="s">
        <v>75</v>
      </c>
      <c r="C124" s="34" t="s">
        <v>245</v>
      </c>
      <c r="D124" s="67" t="s">
        <v>246</v>
      </c>
      <c r="E124" s="6" t="s">
        <v>41</v>
      </c>
      <c r="F124" s="251">
        <v>4380.65</v>
      </c>
      <c r="G124" s="318">
        <v>25.59</v>
      </c>
      <c r="H124" s="294">
        <f t="shared" si="7"/>
        <v>112100.8335</v>
      </c>
    </row>
    <row r="125" spans="1:8" ht="30.75" customHeight="1">
      <c r="A125" s="79" t="s">
        <v>537</v>
      </c>
      <c r="B125" s="43" t="s">
        <v>75</v>
      </c>
      <c r="C125" s="68">
        <v>42483</v>
      </c>
      <c r="D125" s="69" t="s">
        <v>248</v>
      </c>
      <c r="E125" s="6" t="s">
        <v>41</v>
      </c>
      <c r="F125" s="251">
        <v>4380.65</v>
      </c>
      <c r="G125" s="318">
        <v>104.07</v>
      </c>
      <c r="H125" s="294">
        <f t="shared" si="7"/>
        <v>455894.24549999996</v>
      </c>
    </row>
    <row r="126" spans="1:12" s="350" customFormat="1" ht="76.5" customHeight="1">
      <c r="A126" s="79" t="s">
        <v>539</v>
      </c>
      <c r="B126" s="43" t="s">
        <v>75</v>
      </c>
      <c r="C126" s="32" t="s">
        <v>531</v>
      </c>
      <c r="D126" s="348" t="s">
        <v>535</v>
      </c>
      <c r="E126" s="6" t="s">
        <v>258</v>
      </c>
      <c r="F126" s="251">
        <f>SUM(F124+F125)*1.8</f>
        <v>15770.339999999998</v>
      </c>
      <c r="G126" s="318">
        <v>43.13</v>
      </c>
      <c r="H126" s="294">
        <f>F126*G126</f>
        <v>680174.7642</v>
      </c>
      <c r="I126" s="1" t="s">
        <v>533</v>
      </c>
      <c r="J126" s="1"/>
      <c r="K126" s="347">
        <f>SUM(0.744*39.4)+(0.99*12.7+1.241)</f>
        <v>43.127599999999994</v>
      </c>
      <c r="L126" s="1"/>
    </row>
    <row r="127" spans="1:8" ht="24.75" customHeight="1">
      <c r="A127" s="84"/>
      <c r="B127" s="43"/>
      <c r="C127" s="51"/>
      <c r="D127" s="9"/>
      <c r="E127" s="6"/>
      <c r="F127" s="248"/>
      <c r="G127" s="318"/>
      <c r="H127" s="294"/>
    </row>
    <row r="128" spans="1:8" ht="19.5" customHeight="1">
      <c r="A128" s="80" t="s">
        <v>482</v>
      </c>
      <c r="B128" s="312"/>
      <c r="C128" s="363" t="s">
        <v>250</v>
      </c>
      <c r="D128" s="363"/>
      <c r="E128" s="4"/>
      <c r="F128" s="257"/>
      <c r="G128" s="318"/>
      <c r="H128" s="298">
        <f>SUM(H129:H133)</f>
        <v>1332048.0901</v>
      </c>
    </row>
    <row r="129" spans="1:8" ht="43.5" customHeight="1">
      <c r="A129" s="79" t="s">
        <v>483</v>
      </c>
      <c r="B129" s="43" t="s">
        <v>75</v>
      </c>
      <c r="C129" s="337">
        <v>42484</v>
      </c>
      <c r="D129" s="349" t="s">
        <v>538</v>
      </c>
      <c r="E129" s="7" t="s">
        <v>10</v>
      </c>
      <c r="F129" s="259">
        <v>29204.34</v>
      </c>
      <c r="G129" s="318">
        <v>4.02</v>
      </c>
      <c r="H129" s="294">
        <f>F129*G129</f>
        <v>117401.44679999999</v>
      </c>
    </row>
    <row r="130" spans="1:8" ht="38.25" customHeight="1">
      <c r="A130" s="79" t="s">
        <v>484</v>
      </c>
      <c r="B130" s="43" t="s">
        <v>75</v>
      </c>
      <c r="C130" s="27" t="s">
        <v>253</v>
      </c>
      <c r="D130" s="67" t="s">
        <v>254</v>
      </c>
      <c r="E130" s="7" t="s">
        <v>10</v>
      </c>
      <c r="F130" s="259">
        <v>29204.34</v>
      </c>
      <c r="G130" s="318">
        <v>1.76</v>
      </c>
      <c r="H130" s="294">
        <f>F130*G130</f>
        <v>51399.6384</v>
      </c>
    </row>
    <row r="131" spans="1:8" ht="46.5" customHeight="1">
      <c r="A131" s="79" t="s">
        <v>485</v>
      </c>
      <c r="B131" s="43" t="s">
        <v>75</v>
      </c>
      <c r="C131" s="32" t="s">
        <v>256</v>
      </c>
      <c r="D131" s="67" t="s">
        <v>257</v>
      </c>
      <c r="E131" s="6" t="s">
        <v>258</v>
      </c>
      <c r="F131" s="251">
        <v>3212.47</v>
      </c>
      <c r="G131" s="318">
        <v>205.92</v>
      </c>
      <c r="H131" s="294">
        <f>F131*G131</f>
        <v>661511.8224</v>
      </c>
    </row>
    <row r="132" spans="1:11" ht="43.5" customHeight="1">
      <c r="A132" s="79" t="s">
        <v>486</v>
      </c>
      <c r="B132" s="43" t="s">
        <v>75</v>
      </c>
      <c r="C132" s="32" t="s">
        <v>260</v>
      </c>
      <c r="D132" s="67" t="s">
        <v>261</v>
      </c>
      <c r="E132" s="6" t="s">
        <v>258</v>
      </c>
      <c r="F132" s="251">
        <v>1620.6</v>
      </c>
      <c r="G132" s="318">
        <v>218.49</v>
      </c>
      <c r="H132" s="294">
        <f>F132*G132</f>
        <v>354084.894</v>
      </c>
      <c r="K132" s="347" t="s">
        <v>534</v>
      </c>
    </row>
    <row r="133" spans="1:11" ht="70.5" customHeight="1">
      <c r="A133" s="79" t="s">
        <v>532</v>
      </c>
      <c r="B133" s="43" t="s">
        <v>75</v>
      </c>
      <c r="C133" s="32" t="s">
        <v>531</v>
      </c>
      <c r="D133" s="348" t="s">
        <v>540</v>
      </c>
      <c r="E133" s="6" t="s">
        <v>258</v>
      </c>
      <c r="F133" s="251">
        <f>F132+F131</f>
        <v>4833.07</v>
      </c>
      <c r="G133" s="318">
        <v>30.55</v>
      </c>
      <c r="H133" s="294">
        <f>F133*G133</f>
        <v>147650.2885</v>
      </c>
      <c r="I133" s="1" t="s">
        <v>533</v>
      </c>
      <c r="K133" s="347">
        <f>SUM(0.744*39.4)+(0.99*0+1.241)</f>
        <v>30.554599999999997</v>
      </c>
    </row>
    <row r="134" spans="1:8" ht="24.75" customHeight="1">
      <c r="A134" s="84"/>
      <c r="B134" s="43"/>
      <c r="C134" s="51"/>
      <c r="D134" s="9"/>
      <c r="E134" s="6"/>
      <c r="F134" s="248"/>
      <c r="G134" s="318"/>
      <c r="H134" s="294"/>
    </row>
    <row r="135" spans="1:8" ht="19.5" customHeight="1">
      <c r="A135" s="80" t="s">
        <v>487</v>
      </c>
      <c r="B135" s="312"/>
      <c r="C135" s="363" t="s">
        <v>316</v>
      </c>
      <c r="D135" s="363"/>
      <c r="E135" s="4"/>
      <c r="F135" s="257"/>
      <c r="G135" s="318"/>
      <c r="H135" s="298">
        <f>SUM(H136:H141)</f>
        <v>1583941.4083</v>
      </c>
    </row>
    <row r="136" spans="1:8" ht="25.5" customHeight="1">
      <c r="A136" s="79" t="s">
        <v>488</v>
      </c>
      <c r="B136" s="43" t="s">
        <v>75</v>
      </c>
      <c r="C136" s="56" t="s">
        <v>262</v>
      </c>
      <c r="D136" s="12" t="s">
        <v>263</v>
      </c>
      <c r="E136" s="6" t="s">
        <v>7</v>
      </c>
      <c r="F136" s="251">
        <v>6114.14</v>
      </c>
      <c r="G136" s="318">
        <v>57.75</v>
      </c>
      <c r="H136" s="294">
        <f aca="true" t="shared" si="8" ref="H136:H141">F136*G136</f>
        <v>353091.585</v>
      </c>
    </row>
    <row r="137" spans="1:8" ht="46.5" customHeight="1">
      <c r="A137" s="79" t="s">
        <v>489</v>
      </c>
      <c r="B137" s="49" t="s">
        <v>44</v>
      </c>
      <c r="C137" s="27" t="s">
        <v>264</v>
      </c>
      <c r="D137" s="12" t="s">
        <v>265</v>
      </c>
      <c r="E137" s="6" t="s">
        <v>41</v>
      </c>
      <c r="F137" s="251">
        <v>1298.4</v>
      </c>
      <c r="G137" s="318">
        <v>373.62</v>
      </c>
      <c r="H137" s="294">
        <f t="shared" si="8"/>
        <v>485108.20800000004</v>
      </c>
    </row>
    <row r="138" spans="1:8" ht="55.5" customHeight="1">
      <c r="A138" s="79" t="s">
        <v>490</v>
      </c>
      <c r="B138" s="49" t="s">
        <v>44</v>
      </c>
      <c r="C138" s="27" t="s">
        <v>266</v>
      </c>
      <c r="D138" s="12" t="s">
        <v>267</v>
      </c>
      <c r="E138" s="6" t="s">
        <v>10</v>
      </c>
      <c r="F138" s="251">
        <v>1050.77</v>
      </c>
      <c r="G138" s="318">
        <v>154.09</v>
      </c>
      <c r="H138" s="294">
        <f t="shared" si="8"/>
        <v>161913.1493</v>
      </c>
    </row>
    <row r="139" spans="1:8" ht="53.25" customHeight="1">
      <c r="A139" s="79" t="s">
        <v>491</v>
      </c>
      <c r="B139" s="27" t="s">
        <v>268</v>
      </c>
      <c r="C139" s="27" t="s">
        <v>269</v>
      </c>
      <c r="D139" s="12" t="s">
        <v>435</v>
      </c>
      <c r="E139" s="6" t="s">
        <v>10</v>
      </c>
      <c r="F139" s="251">
        <v>3114.14</v>
      </c>
      <c r="G139" s="318">
        <v>124.9</v>
      </c>
      <c r="H139" s="294">
        <f t="shared" si="8"/>
        <v>388956.086</v>
      </c>
    </row>
    <row r="140" spans="1:8" ht="34.5" customHeight="1">
      <c r="A140" s="79" t="s">
        <v>492</v>
      </c>
      <c r="B140" s="49" t="s">
        <v>44</v>
      </c>
      <c r="C140" s="32" t="s">
        <v>270</v>
      </c>
      <c r="D140" s="12" t="s">
        <v>271</v>
      </c>
      <c r="E140" s="6" t="s">
        <v>10</v>
      </c>
      <c r="F140" s="251">
        <v>3624</v>
      </c>
      <c r="G140" s="318">
        <v>53.72</v>
      </c>
      <c r="H140" s="294">
        <f t="shared" si="8"/>
        <v>194681.28</v>
      </c>
    </row>
    <row r="141" spans="1:8" ht="27.75" customHeight="1">
      <c r="A141" s="79" t="s">
        <v>493</v>
      </c>
      <c r="B141" s="27" t="s">
        <v>268</v>
      </c>
      <c r="C141" s="27" t="s">
        <v>269</v>
      </c>
      <c r="D141" s="12" t="s">
        <v>272</v>
      </c>
      <c r="E141" s="6" t="s">
        <v>273</v>
      </c>
      <c r="F141" s="251">
        <v>182</v>
      </c>
      <c r="G141" s="318">
        <v>1.05</v>
      </c>
      <c r="H141" s="294">
        <f t="shared" si="8"/>
        <v>191.1</v>
      </c>
    </row>
    <row r="142" spans="1:8" ht="19.5" customHeight="1" thickBot="1">
      <c r="A142" s="79"/>
      <c r="B142" s="70"/>
      <c r="C142" s="32"/>
      <c r="D142" s="12"/>
      <c r="E142" s="6"/>
      <c r="F142" s="251"/>
      <c r="G142" s="318"/>
      <c r="H142" s="294"/>
    </row>
    <row r="143" spans="1:8" ht="15.75" customHeight="1">
      <c r="A143" s="279" t="s">
        <v>6</v>
      </c>
      <c r="B143" s="311"/>
      <c r="C143" s="280" t="s">
        <v>275</v>
      </c>
      <c r="D143" s="281"/>
      <c r="E143" s="281"/>
      <c r="F143" s="282"/>
      <c r="G143" s="324"/>
      <c r="H143" s="297">
        <f>SUM(H144:H147)</f>
        <v>43577.757600000004</v>
      </c>
    </row>
    <row r="144" spans="1:8" ht="38.25" customHeight="1">
      <c r="A144" s="81" t="s">
        <v>308</v>
      </c>
      <c r="B144" s="43" t="s">
        <v>75</v>
      </c>
      <c r="C144" s="337">
        <v>42524</v>
      </c>
      <c r="D144" s="16" t="s">
        <v>455</v>
      </c>
      <c r="E144" s="7" t="s">
        <v>10</v>
      </c>
      <c r="F144" s="259">
        <v>42</v>
      </c>
      <c r="G144" s="318">
        <v>57.45</v>
      </c>
      <c r="H144" s="299">
        <f>G144*F144</f>
        <v>2412.9</v>
      </c>
    </row>
    <row r="145" spans="1:8" ht="27.75" customHeight="1">
      <c r="A145" s="81" t="s">
        <v>309</v>
      </c>
      <c r="B145" s="43" t="s">
        <v>75</v>
      </c>
      <c r="C145" s="32" t="s">
        <v>276</v>
      </c>
      <c r="D145" s="17" t="s">
        <v>277</v>
      </c>
      <c r="E145" s="7" t="s">
        <v>10</v>
      </c>
      <c r="F145" s="259">
        <v>350</v>
      </c>
      <c r="G145" s="318">
        <v>37.67</v>
      </c>
      <c r="H145" s="299">
        <f>G145*F145</f>
        <v>13184.5</v>
      </c>
    </row>
    <row r="146" spans="1:8" ht="27.75" customHeight="1">
      <c r="A146" s="81" t="s">
        <v>310</v>
      </c>
      <c r="B146" s="43" t="s">
        <v>75</v>
      </c>
      <c r="C146" s="32" t="s">
        <v>278</v>
      </c>
      <c r="D146" s="18" t="s">
        <v>279</v>
      </c>
      <c r="E146" s="7" t="s">
        <v>10</v>
      </c>
      <c r="F146" s="266">
        <v>35.92</v>
      </c>
      <c r="G146" s="318">
        <v>464.03</v>
      </c>
      <c r="H146" s="299">
        <f>G146*F146</f>
        <v>16667.9576</v>
      </c>
    </row>
    <row r="147" spans="1:8" ht="19.5" customHeight="1">
      <c r="A147" s="81" t="s">
        <v>311</v>
      </c>
      <c r="B147" s="43" t="s">
        <v>75</v>
      </c>
      <c r="C147" s="70" t="s">
        <v>280</v>
      </c>
      <c r="D147" s="71" t="s">
        <v>281</v>
      </c>
      <c r="E147" s="6" t="s">
        <v>38</v>
      </c>
      <c r="F147" s="255">
        <v>220</v>
      </c>
      <c r="G147" s="325">
        <v>51.42</v>
      </c>
      <c r="H147" s="299">
        <f>G147*F147</f>
        <v>11312.4</v>
      </c>
    </row>
    <row r="148" spans="1:8" ht="22.5" customHeight="1" thickBot="1">
      <c r="A148" s="357"/>
      <c r="B148" s="358"/>
      <c r="C148" s="358"/>
      <c r="D148" s="358"/>
      <c r="E148" s="358"/>
      <c r="F148" s="358"/>
      <c r="G148" s="358"/>
      <c r="H148" s="359"/>
    </row>
    <row r="149" spans="1:8" ht="27.75" customHeight="1">
      <c r="A149" s="279" t="s">
        <v>289</v>
      </c>
      <c r="B149" s="311"/>
      <c r="C149" s="280" t="s">
        <v>282</v>
      </c>
      <c r="D149" s="281"/>
      <c r="E149" s="281"/>
      <c r="F149" s="282"/>
      <c r="G149" s="324"/>
      <c r="H149" s="297">
        <f>SUM(H150:H158)/2</f>
        <v>221094.18429999996</v>
      </c>
    </row>
    <row r="150" spans="1:8" ht="19.5" customHeight="1">
      <c r="A150" s="80" t="s">
        <v>317</v>
      </c>
      <c r="B150" s="312"/>
      <c r="C150" s="363" t="s">
        <v>283</v>
      </c>
      <c r="D150" s="363"/>
      <c r="E150" s="4"/>
      <c r="F150" s="257"/>
      <c r="G150" s="318"/>
      <c r="H150" s="298">
        <f>SUM(H151:H154)</f>
        <v>92726.58429999999</v>
      </c>
    </row>
    <row r="151" spans="1:8" ht="40.5" customHeight="1">
      <c r="A151" s="82" t="s">
        <v>494</v>
      </c>
      <c r="B151" s="43" t="s">
        <v>75</v>
      </c>
      <c r="C151" s="32" t="s">
        <v>284</v>
      </c>
      <c r="D151" s="18" t="s">
        <v>436</v>
      </c>
      <c r="E151" s="19" t="s">
        <v>38</v>
      </c>
      <c r="F151" s="251">
        <v>169</v>
      </c>
      <c r="G151" s="318">
        <v>106.6</v>
      </c>
      <c r="H151" s="299">
        <f>G151*F151</f>
        <v>18015.399999999998</v>
      </c>
    </row>
    <row r="152" spans="1:8" ht="48" customHeight="1">
      <c r="A152" s="82" t="s">
        <v>495</v>
      </c>
      <c r="B152" s="43" t="s">
        <v>75</v>
      </c>
      <c r="C152" s="34" t="s">
        <v>285</v>
      </c>
      <c r="D152" s="9" t="s">
        <v>437</v>
      </c>
      <c r="E152" s="19" t="s">
        <v>38</v>
      </c>
      <c r="F152" s="251">
        <v>132</v>
      </c>
      <c r="G152" s="318">
        <v>85.56</v>
      </c>
      <c r="H152" s="299">
        <f>G152*F152</f>
        <v>11293.92</v>
      </c>
    </row>
    <row r="153" spans="1:8" ht="35.25" customHeight="1">
      <c r="A153" s="82" t="s">
        <v>496</v>
      </c>
      <c r="B153" s="43" t="s">
        <v>75</v>
      </c>
      <c r="C153" s="28" t="s">
        <v>115</v>
      </c>
      <c r="D153" s="46" t="s">
        <v>116</v>
      </c>
      <c r="E153" s="6" t="s">
        <v>10</v>
      </c>
      <c r="F153" s="251">
        <v>2030.52</v>
      </c>
      <c r="G153" s="318">
        <v>13.39</v>
      </c>
      <c r="H153" s="299">
        <f>G153*F153</f>
        <v>27188.662800000002</v>
      </c>
    </row>
    <row r="154" spans="1:8" ht="32.25" customHeight="1">
      <c r="A154" s="82" t="s">
        <v>497</v>
      </c>
      <c r="B154" s="28" t="s">
        <v>44</v>
      </c>
      <c r="C154" s="337">
        <v>200307</v>
      </c>
      <c r="D154" s="9" t="s">
        <v>286</v>
      </c>
      <c r="E154" s="20" t="s">
        <v>287</v>
      </c>
      <c r="F154" s="251">
        <v>304.57</v>
      </c>
      <c r="G154" s="318">
        <v>118.95</v>
      </c>
      <c r="H154" s="299">
        <f>G154*F154</f>
        <v>36228.6015</v>
      </c>
    </row>
    <row r="155" spans="1:8" ht="18.75" customHeight="1">
      <c r="A155" s="83"/>
      <c r="B155" s="313"/>
      <c r="C155" s="37"/>
      <c r="D155" s="8"/>
      <c r="E155" s="6"/>
      <c r="F155" s="251"/>
      <c r="G155" s="318"/>
      <c r="H155" s="301"/>
    </row>
    <row r="156" spans="1:8" ht="19.5" customHeight="1">
      <c r="A156" s="80" t="s">
        <v>498</v>
      </c>
      <c r="B156" s="312"/>
      <c r="C156" s="363" t="s">
        <v>288</v>
      </c>
      <c r="D156" s="363"/>
      <c r="E156" s="4"/>
      <c r="F156" s="257"/>
      <c r="G156" s="318"/>
      <c r="H156" s="298">
        <f>SUM(H157:H158)</f>
        <v>128367.6</v>
      </c>
    </row>
    <row r="157" spans="1:8" ht="27" customHeight="1">
      <c r="A157" s="84" t="s">
        <v>499</v>
      </c>
      <c r="B157" s="63" t="s">
        <v>268</v>
      </c>
      <c r="C157" s="27" t="s">
        <v>269</v>
      </c>
      <c r="D157" s="5" t="s">
        <v>434</v>
      </c>
      <c r="E157" s="6" t="s">
        <v>38</v>
      </c>
      <c r="F157" s="251">
        <v>4</v>
      </c>
      <c r="G157" s="318">
        <v>13056.9</v>
      </c>
      <c r="H157" s="299">
        <f>G157*F157</f>
        <v>52227.6</v>
      </c>
    </row>
    <row r="158" spans="1:8" ht="30.75" customHeight="1">
      <c r="A158" s="84" t="s">
        <v>500</v>
      </c>
      <c r="B158" s="63" t="s">
        <v>268</v>
      </c>
      <c r="C158" s="27" t="s">
        <v>269</v>
      </c>
      <c r="D158" s="5" t="s">
        <v>298</v>
      </c>
      <c r="E158" s="6" t="s">
        <v>38</v>
      </c>
      <c r="F158" s="251">
        <v>3</v>
      </c>
      <c r="G158" s="318">
        <v>25380</v>
      </c>
      <c r="H158" s="299">
        <f>G158*F158</f>
        <v>76140</v>
      </c>
    </row>
    <row r="159" spans="1:8" ht="19.5" customHeight="1" thickBot="1">
      <c r="A159" s="357"/>
      <c r="B159" s="358"/>
      <c r="C159" s="358"/>
      <c r="D159" s="358"/>
      <c r="E159" s="358"/>
      <c r="F159" s="358"/>
      <c r="G159" s="358"/>
      <c r="H159" s="359"/>
    </row>
    <row r="160" spans="1:8" ht="27.75" customHeight="1">
      <c r="A160" s="279" t="s">
        <v>356</v>
      </c>
      <c r="B160" s="311"/>
      <c r="C160" s="280" t="s">
        <v>290</v>
      </c>
      <c r="D160" s="281"/>
      <c r="E160" s="281"/>
      <c r="F160" s="282"/>
      <c r="G160" s="324"/>
      <c r="H160" s="297">
        <f>H161</f>
        <v>4658.31</v>
      </c>
    </row>
    <row r="161" spans="1:8" ht="27.75" customHeight="1">
      <c r="A161" s="84" t="s">
        <v>501</v>
      </c>
      <c r="B161" s="43" t="s">
        <v>75</v>
      </c>
      <c r="C161" s="32" t="s">
        <v>291</v>
      </c>
      <c r="D161" s="5" t="s">
        <v>292</v>
      </c>
      <c r="E161" s="6" t="s">
        <v>38</v>
      </c>
      <c r="F161" s="251">
        <v>1</v>
      </c>
      <c r="G161" s="318">
        <v>4658.31</v>
      </c>
      <c r="H161" s="299">
        <f>G161*F161</f>
        <v>4658.31</v>
      </c>
    </row>
    <row r="162" spans="1:8" ht="19.5" customHeight="1" thickBot="1">
      <c r="A162" s="357"/>
      <c r="B162" s="358"/>
      <c r="C162" s="358"/>
      <c r="D162" s="358"/>
      <c r="E162" s="358"/>
      <c r="F162" s="358"/>
      <c r="G162" s="358"/>
      <c r="H162" s="359"/>
    </row>
    <row r="163" spans="1:8" ht="19.5" customHeight="1">
      <c r="A163" s="279" t="s">
        <v>502</v>
      </c>
      <c r="B163" s="314"/>
      <c r="C163" s="283" t="s">
        <v>300</v>
      </c>
      <c r="D163" s="284"/>
      <c r="E163" s="284"/>
      <c r="F163" s="285"/>
      <c r="G163" s="329"/>
      <c r="H163" s="286">
        <f>SUM(H164:H184)</f>
        <v>1251352.1479999998</v>
      </c>
    </row>
    <row r="164" spans="1:9" ht="41.25" customHeight="1">
      <c r="A164" s="82" t="s">
        <v>503</v>
      </c>
      <c r="B164" s="28" t="s">
        <v>44</v>
      </c>
      <c r="C164" s="87" t="s">
        <v>318</v>
      </c>
      <c r="D164" s="5" t="s">
        <v>329</v>
      </c>
      <c r="E164" s="88" t="s">
        <v>36</v>
      </c>
      <c r="F164" s="90">
        <v>1976.28</v>
      </c>
      <c r="G164" s="330">
        <v>40.56</v>
      </c>
      <c r="H164" s="294">
        <f aca="true" t="shared" si="9" ref="H164:H184">G164*F164</f>
        <v>80157.9168</v>
      </c>
      <c r="I164" s="78">
        <f>H160+H149+H143+H118+H80+H45+H7+H58+H163</f>
        <v>11305992.917529998</v>
      </c>
    </row>
    <row r="165" spans="1:9" ht="34.5" customHeight="1">
      <c r="A165" s="82" t="s">
        <v>504</v>
      </c>
      <c r="B165" s="28" t="s">
        <v>44</v>
      </c>
      <c r="C165" s="87" t="s">
        <v>319</v>
      </c>
      <c r="D165" s="5" t="s">
        <v>330</v>
      </c>
      <c r="E165" s="88" t="s">
        <v>37</v>
      </c>
      <c r="F165" s="90">
        <v>102</v>
      </c>
      <c r="G165" s="330">
        <v>47.22</v>
      </c>
      <c r="H165" s="294">
        <f t="shared" si="9"/>
        <v>4816.44</v>
      </c>
      <c r="I165" s="97"/>
    </row>
    <row r="166" spans="1:9" ht="60" customHeight="1">
      <c r="A166" s="82" t="s">
        <v>505</v>
      </c>
      <c r="B166" s="28" t="s">
        <v>44</v>
      </c>
      <c r="C166" s="87" t="s">
        <v>320</v>
      </c>
      <c r="D166" s="5" t="s">
        <v>331</v>
      </c>
      <c r="E166" s="88" t="s">
        <v>37</v>
      </c>
      <c r="F166" s="90">
        <v>114</v>
      </c>
      <c r="G166" s="330">
        <v>166.04</v>
      </c>
      <c r="H166" s="294">
        <f t="shared" si="9"/>
        <v>18928.559999999998</v>
      </c>
      <c r="I166" s="78">
        <f>I164+I165</f>
        <v>11305992.917529998</v>
      </c>
    </row>
    <row r="167" spans="1:8" ht="32.25" customHeight="1">
      <c r="A167" s="82" t="s">
        <v>506</v>
      </c>
      <c r="B167" s="28" t="s">
        <v>44</v>
      </c>
      <c r="C167" s="87" t="s">
        <v>321</v>
      </c>
      <c r="D167" s="5" t="s">
        <v>332</v>
      </c>
      <c r="E167" s="88" t="s">
        <v>36</v>
      </c>
      <c r="F167" s="90">
        <v>1976.28</v>
      </c>
      <c r="G167" s="330">
        <v>19.02</v>
      </c>
      <c r="H167" s="294">
        <f t="shared" si="9"/>
        <v>37588.8456</v>
      </c>
    </row>
    <row r="168" spans="1:8" ht="34.5" customHeight="1">
      <c r="A168" s="82" t="s">
        <v>507</v>
      </c>
      <c r="B168" s="28" t="s">
        <v>44</v>
      </c>
      <c r="C168" s="87" t="s">
        <v>322</v>
      </c>
      <c r="D168" s="5" t="s">
        <v>333</v>
      </c>
      <c r="E168" s="88" t="s">
        <v>36</v>
      </c>
      <c r="F168" s="90">
        <v>11337.72</v>
      </c>
      <c r="G168" s="330">
        <v>7.53</v>
      </c>
      <c r="H168" s="294">
        <f t="shared" si="9"/>
        <v>85373.0316</v>
      </c>
    </row>
    <row r="169" spans="1:8" ht="26.25" customHeight="1">
      <c r="A169" s="82" t="s">
        <v>508</v>
      </c>
      <c r="B169" s="28" t="s">
        <v>44</v>
      </c>
      <c r="C169" s="87" t="s">
        <v>323</v>
      </c>
      <c r="D169" s="5" t="s">
        <v>334</v>
      </c>
      <c r="E169" s="88" t="s">
        <v>36</v>
      </c>
      <c r="F169" s="90">
        <v>1762.47</v>
      </c>
      <c r="G169" s="330">
        <v>9.33</v>
      </c>
      <c r="H169" s="294">
        <f t="shared" si="9"/>
        <v>16443.8451</v>
      </c>
    </row>
    <row r="170" spans="1:8" ht="19.5" customHeight="1">
      <c r="A170" s="82" t="s">
        <v>509</v>
      </c>
      <c r="B170" s="28" t="s">
        <v>44</v>
      </c>
      <c r="C170" s="87" t="s">
        <v>324</v>
      </c>
      <c r="D170" s="5" t="s">
        <v>335</v>
      </c>
      <c r="E170" s="89" t="s">
        <v>37</v>
      </c>
      <c r="F170" s="90">
        <v>561</v>
      </c>
      <c r="G170" s="330">
        <v>9.87</v>
      </c>
      <c r="H170" s="294">
        <f t="shared" si="9"/>
        <v>5537.07</v>
      </c>
    </row>
    <row r="171" spans="1:8" ht="19.5" customHeight="1">
      <c r="A171" s="82" t="s">
        <v>510</v>
      </c>
      <c r="B171" s="28" t="s">
        <v>44</v>
      </c>
      <c r="C171" s="87" t="s">
        <v>325</v>
      </c>
      <c r="D171" s="5" t="s">
        <v>336</v>
      </c>
      <c r="E171" s="89" t="s">
        <v>37</v>
      </c>
      <c r="F171" s="90">
        <v>44</v>
      </c>
      <c r="G171" s="330">
        <v>16.47</v>
      </c>
      <c r="H171" s="294">
        <f t="shared" si="9"/>
        <v>724.68</v>
      </c>
    </row>
    <row r="172" spans="1:8" ht="19.5" customHeight="1">
      <c r="A172" s="82" t="s">
        <v>511</v>
      </c>
      <c r="B172" s="28" t="s">
        <v>44</v>
      </c>
      <c r="C172" s="87" t="s">
        <v>326</v>
      </c>
      <c r="D172" s="91" t="s">
        <v>337</v>
      </c>
      <c r="E172" s="89" t="s">
        <v>37</v>
      </c>
      <c r="F172" s="90">
        <v>19</v>
      </c>
      <c r="G172" s="330">
        <v>13.39</v>
      </c>
      <c r="H172" s="294">
        <f t="shared" si="9"/>
        <v>254.41000000000003</v>
      </c>
    </row>
    <row r="173" spans="1:8" ht="19.5" customHeight="1">
      <c r="A173" s="82" t="s">
        <v>512</v>
      </c>
      <c r="B173" s="28" t="s">
        <v>44</v>
      </c>
      <c r="C173" s="87" t="s">
        <v>327</v>
      </c>
      <c r="D173" s="5" t="s">
        <v>338</v>
      </c>
      <c r="E173" s="88" t="s">
        <v>37</v>
      </c>
      <c r="F173" s="90">
        <v>152</v>
      </c>
      <c r="G173" s="330">
        <v>102.63</v>
      </c>
      <c r="H173" s="294">
        <f t="shared" si="9"/>
        <v>15599.759999999998</v>
      </c>
    </row>
    <row r="174" spans="1:8" ht="19.5" customHeight="1">
      <c r="A174" s="82" t="s">
        <v>513</v>
      </c>
      <c r="B174" s="28" t="s">
        <v>44</v>
      </c>
      <c r="C174" s="92">
        <v>151510</v>
      </c>
      <c r="D174" s="5" t="s">
        <v>339</v>
      </c>
      <c r="E174" s="88" t="s">
        <v>37</v>
      </c>
      <c r="F174" s="90">
        <v>450</v>
      </c>
      <c r="G174" s="330">
        <v>3.89</v>
      </c>
      <c r="H174" s="294">
        <f t="shared" si="9"/>
        <v>1750.5</v>
      </c>
    </row>
    <row r="175" spans="1:8" ht="19.5" customHeight="1">
      <c r="A175" s="82" t="s">
        <v>514</v>
      </c>
      <c r="B175" s="28" t="s">
        <v>44</v>
      </c>
      <c r="C175" s="92">
        <v>42050</v>
      </c>
      <c r="D175" s="5" t="s">
        <v>340</v>
      </c>
      <c r="E175" s="88" t="s">
        <v>36</v>
      </c>
      <c r="F175" s="267">
        <v>271.7</v>
      </c>
      <c r="G175" s="330">
        <v>37.32</v>
      </c>
      <c r="H175" s="294">
        <f t="shared" si="9"/>
        <v>10139.844</v>
      </c>
    </row>
    <row r="176" spans="1:8" ht="19.5" customHeight="1">
      <c r="A176" s="82" t="s">
        <v>515</v>
      </c>
      <c r="B176" s="28" t="s">
        <v>44</v>
      </c>
      <c r="C176" s="92">
        <v>42014</v>
      </c>
      <c r="D176" s="5" t="s">
        <v>341</v>
      </c>
      <c r="E176" s="88" t="s">
        <v>37</v>
      </c>
      <c r="F176" s="267">
        <v>19</v>
      </c>
      <c r="G176" s="330">
        <v>11.06</v>
      </c>
      <c r="H176" s="294">
        <f t="shared" si="9"/>
        <v>210.14000000000001</v>
      </c>
    </row>
    <row r="177" spans="1:8" ht="24" customHeight="1">
      <c r="A177" s="82" t="s">
        <v>516</v>
      </c>
      <c r="B177" s="28" t="s">
        <v>44</v>
      </c>
      <c r="C177" s="87" t="s">
        <v>299</v>
      </c>
      <c r="D177" s="5" t="s">
        <v>342</v>
      </c>
      <c r="E177" s="88" t="s">
        <v>37</v>
      </c>
      <c r="F177" s="90">
        <v>102</v>
      </c>
      <c r="G177" s="331">
        <v>23.18</v>
      </c>
      <c r="H177" s="294">
        <f t="shared" si="9"/>
        <v>2364.36</v>
      </c>
    </row>
    <row r="178" spans="1:8" ht="26.25" customHeight="1">
      <c r="A178" s="82" t="s">
        <v>517</v>
      </c>
      <c r="B178" s="28" t="s">
        <v>44</v>
      </c>
      <c r="C178" s="87" t="s">
        <v>328</v>
      </c>
      <c r="D178" s="5" t="s">
        <v>145</v>
      </c>
      <c r="E178" s="88" t="s">
        <v>39</v>
      </c>
      <c r="F178" s="90">
        <v>782.36</v>
      </c>
      <c r="G178" s="331">
        <v>40.31</v>
      </c>
      <c r="H178" s="294">
        <f t="shared" si="9"/>
        <v>31536.931600000004</v>
      </c>
    </row>
    <row r="179" spans="1:8" ht="19.5" customHeight="1">
      <c r="A179" s="82" t="s">
        <v>518</v>
      </c>
      <c r="B179" s="28" t="s">
        <v>44</v>
      </c>
      <c r="C179" s="93">
        <v>30211</v>
      </c>
      <c r="D179" s="5" t="s">
        <v>343</v>
      </c>
      <c r="E179" s="88" t="s">
        <v>39</v>
      </c>
      <c r="F179" s="90">
        <v>657.385</v>
      </c>
      <c r="G179" s="305">
        <v>5.58</v>
      </c>
      <c r="H179" s="294">
        <f t="shared" si="9"/>
        <v>3668.2083</v>
      </c>
    </row>
    <row r="180" spans="1:8" ht="57" customHeight="1">
      <c r="A180" s="82" t="s">
        <v>519</v>
      </c>
      <c r="B180" s="77" t="s">
        <v>268</v>
      </c>
      <c r="C180" s="93" t="s">
        <v>299</v>
      </c>
      <c r="D180" s="5" t="s">
        <v>344</v>
      </c>
      <c r="E180" s="94" t="s">
        <v>37</v>
      </c>
      <c r="F180" s="268">
        <v>95</v>
      </c>
      <c r="G180" s="305">
        <v>5209.48</v>
      </c>
      <c r="H180" s="294">
        <f t="shared" si="9"/>
        <v>494900.6</v>
      </c>
    </row>
    <row r="181" spans="1:8" ht="43.5" customHeight="1">
      <c r="A181" s="82" t="s">
        <v>520</v>
      </c>
      <c r="B181" s="77" t="s">
        <v>268</v>
      </c>
      <c r="C181" s="93" t="s">
        <v>299</v>
      </c>
      <c r="D181" s="5" t="s">
        <v>345</v>
      </c>
      <c r="E181" s="88" t="s">
        <v>37</v>
      </c>
      <c r="F181" s="95">
        <v>184</v>
      </c>
      <c r="G181" s="305">
        <v>2267.15</v>
      </c>
      <c r="H181" s="294">
        <f t="shared" si="9"/>
        <v>417155.60000000003</v>
      </c>
    </row>
    <row r="182" spans="1:8" ht="24" customHeight="1">
      <c r="A182" s="82" t="s">
        <v>521</v>
      </c>
      <c r="B182" s="28" t="s">
        <v>44</v>
      </c>
      <c r="C182" s="93">
        <v>42014</v>
      </c>
      <c r="D182" s="5" t="s">
        <v>341</v>
      </c>
      <c r="E182" s="88" t="s">
        <v>37</v>
      </c>
      <c r="F182" s="96">
        <v>285</v>
      </c>
      <c r="G182" s="305" t="s">
        <v>348</v>
      </c>
      <c r="H182" s="294">
        <f t="shared" si="9"/>
        <v>2462.4</v>
      </c>
    </row>
    <row r="183" spans="1:8" ht="30" customHeight="1">
      <c r="A183" s="82" t="s">
        <v>522</v>
      </c>
      <c r="B183" s="28" t="s">
        <v>44</v>
      </c>
      <c r="C183" s="92">
        <v>40232</v>
      </c>
      <c r="D183" s="5" t="s">
        <v>346</v>
      </c>
      <c r="E183" s="88" t="s">
        <v>287</v>
      </c>
      <c r="F183" s="90">
        <v>33.25</v>
      </c>
      <c r="G183" s="330">
        <v>484.58</v>
      </c>
      <c r="H183" s="294">
        <f t="shared" si="9"/>
        <v>16112.285</v>
      </c>
    </row>
    <row r="184" spans="1:8" ht="19.5" customHeight="1">
      <c r="A184" s="82" t="s">
        <v>523</v>
      </c>
      <c r="B184" s="77" t="s">
        <v>268</v>
      </c>
      <c r="C184" s="92" t="s">
        <v>299</v>
      </c>
      <c r="D184" s="5" t="s">
        <v>347</v>
      </c>
      <c r="E184" s="88" t="s">
        <v>37</v>
      </c>
      <c r="F184" s="90">
        <v>184</v>
      </c>
      <c r="G184" s="330">
        <v>30.58</v>
      </c>
      <c r="H184" s="294">
        <f t="shared" si="9"/>
        <v>5626.719999999999</v>
      </c>
    </row>
    <row r="185" spans="1:8" ht="19.5" customHeight="1">
      <c r="A185" s="80"/>
      <c r="B185" s="85"/>
      <c r="C185" s="86"/>
      <c r="D185" s="53"/>
      <c r="E185" s="54"/>
      <c r="F185" s="263"/>
      <c r="G185" s="327"/>
      <c r="H185" s="299"/>
    </row>
    <row r="186" spans="1:9" ht="19.5" customHeight="1">
      <c r="A186" s="80"/>
      <c r="B186" s="43"/>
      <c r="C186" s="35"/>
      <c r="D186" s="9"/>
      <c r="E186" s="6"/>
      <c r="F186" s="251"/>
      <c r="G186" s="318"/>
      <c r="H186" s="294"/>
      <c r="I186" s="78"/>
    </row>
    <row r="187" spans="1:8" ht="35.25" customHeight="1" thickBot="1">
      <c r="A187" s="360" t="s">
        <v>40</v>
      </c>
      <c r="B187" s="361"/>
      <c r="C187" s="361"/>
      <c r="D187" s="361"/>
      <c r="E187" s="361"/>
      <c r="F187" s="361"/>
      <c r="G187" s="362"/>
      <c r="H187" s="302">
        <f>H160+H149+H143+H118+H80+H45+H7+H58+H163+H32</f>
        <v>12488275.157529999</v>
      </c>
    </row>
    <row r="188" ht="19.5" customHeight="1">
      <c r="I188" s="78"/>
    </row>
  </sheetData>
  <sheetProtection/>
  <mergeCells count="29">
    <mergeCell ref="A1:H1"/>
    <mergeCell ref="A5:A6"/>
    <mergeCell ref="B5:B6"/>
    <mergeCell ref="C5:C6"/>
    <mergeCell ref="D5:D6"/>
    <mergeCell ref="E5:E6"/>
    <mergeCell ref="F5:F6"/>
    <mergeCell ref="G5:H5"/>
    <mergeCell ref="C7:D7"/>
    <mergeCell ref="C8:D8"/>
    <mergeCell ref="C17:D17"/>
    <mergeCell ref="C32:D32"/>
    <mergeCell ref="C45:D45"/>
    <mergeCell ref="A57:H57"/>
    <mergeCell ref="C59:D59"/>
    <mergeCell ref="C74:D74"/>
    <mergeCell ref="C81:D81"/>
    <mergeCell ref="C109:D109"/>
    <mergeCell ref="A117:H117"/>
    <mergeCell ref="C118:D118"/>
    <mergeCell ref="A159:H159"/>
    <mergeCell ref="A162:H162"/>
    <mergeCell ref="A187:G187"/>
    <mergeCell ref="C119:D119"/>
    <mergeCell ref="C128:D128"/>
    <mergeCell ref="C135:D135"/>
    <mergeCell ref="A148:H148"/>
    <mergeCell ref="C150:D150"/>
    <mergeCell ref="C156:D156"/>
  </mergeCells>
  <printOptions/>
  <pageMargins left="1.1811023622047245" right="0.7874015748031497" top="1.5748031496062993" bottom="0.7874015748031497" header="0.31496062992125984" footer="0.31496062992125984"/>
  <pageSetup horizontalDpi="600" verticalDpi="600" orientation="portrait" paperSize="9" scale="45" r:id="rId4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4" manualBreakCount="4">
    <brk id="31" max="7" man="1"/>
    <brk id="73" max="7" man="1"/>
    <brk id="103" max="7" man="1"/>
    <brk id="148" max="7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view="pageLayout" zoomScale="75" zoomScaleSheetLayoutView="85" zoomScalePageLayoutView="75" workbookViewId="0" topLeftCell="A1">
      <selection activeCell="J13" sqref="J13"/>
    </sheetView>
  </sheetViews>
  <sheetFormatPr defaultColWidth="9.140625" defaultRowHeight="15"/>
  <cols>
    <col min="1" max="1" width="9.140625" style="145" customWidth="1"/>
    <col min="2" max="4" width="9.140625" style="146" customWidth="1"/>
    <col min="5" max="5" width="22.7109375" style="146" customWidth="1"/>
    <col min="6" max="6" width="7.140625" style="147" customWidth="1"/>
    <col min="7" max="7" width="7.00390625" style="147" customWidth="1"/>
    <col min="8" max="8" width="7.00390625" style="145" customWidth="1"/>
    <col min="9" max="9" width="5.00390625" style="145" customWidth="1"/>
    <col min="10" max="10" width="25.8515625" style="145" customWidth="1"/>
    <col min="11" max="16384" width="9.140625" style="145" customWidth="1"/>
  </cols>
  <sheetData>
    <row r="1" spans="1:10" ht="56.25" customHeight="1" thickBot="1">
      <c r="A1" s="420" t="s">
        <v>357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27.75" customHeight="1">
      <c r="A2" s="229" t="s">
        <v>350</v>
      </c>
      <c r="B2" s="170"/>
      <c r="C2" s="170"/>
      <c r="D2" s="233"/>
      <c r="E2" s="233"/>
      <c r="F2" s="233"/>
      <c r="G2" s="233"/>
      <c r="H2" s="233"/>
      <c r="I2" s="233"/>
      <c r="J2" s="224"/>
    </row>
    <row r="3" spans="1:10" ht="36" customHeight="1">
      <c r="A3" s="230" t="s">
        <v>351</v>
      </c>
      <c r="B3" s="171"/>
      <c r="C3" s="171"/>
      <c r="D3" s="172"/>
      <c r="E3" s="172"/>
      <c r="F3" s="432"/>
      <c r="G3" s="432"/>
      <c r="H3" s="433"/>
      <c r="I3" s="433"/>
      <c r="J3" s="225"/>
    </row>
    <row r="4" spans="1:10" ht="30.75" customHeight="1" thickBot="1">
      <c r="A4" s="231" t="s">
        <v>352</v>
      </c>
      <c r="B4" s="232"/>
      <c r="C4" s="173"/>
      <c r="D4" s="174"/>
      <c r="E4" s="174"/>
      <c r="F4" s="226"/>
      <c r="G4" s="226"/>
      <c r="H4" s="227"/>
      <c r="I4" s="227"/>
      <c r="J4" s="228"/>
    </row>
    <row r="5" spans="1:10" ht="15">
      <c r="A5" s="175"/>
      <c r="B5" s="148"/>
      <c r="C5" s="149"/>
      <c r="D5" s="149"/>
      <c r="E5" s="150"/>
      <c r="F5" s="129"/>
      <c r="G5" s="129"/>
      <c r="H5" s="130" t="s">
        <v>367</v>
      </c>
      <c r="I5" s="130"/>
      <c r="J5" s="176"/>
    </row>
    <row r="6" spans="1:10" ht="15">
      <c r="A6" s="175" t="s">
        <v>0</v>
      </c>
      <c r="B6" s="423" t="s">
        <v>368</v>
      </c>
      <c r="C6" s="424"/>
      <c r="D6" s="424"/>
      <c r="E6" s="425"/>
      <c r="F6" s="426"/>
      <c r="G6" s="426"/>
      <c r="H6" s="426"/>
      <c r="I6" s="427"/>
      <c r="J6" s="430" t="s">
        <v>369</v>
      </c>
    </row>
    <row r="7" spans="1:13" ht="15.75" thickBot="1">
      <c r="A7" s="177"/>
      <c r="B7" s="133"/>
      <c r="C7" s="134"/>
      <c r="D7" s="134"/>
      <c r="E7" s="135"/>
      <c r="F7" s="428"/>
      <c r="G7" s="428"/>
      <c r="H7" s="428"/>
      <c r="I7" s="429"/>
      <c r="J7" s="431"/>
      <c r="K7" s="151"/>
      <c r="L7" s="151"/>
      <c r="M7" s="151"/>
    </row>
    <row r="8" spans="1:13" s="153" customFormat="1" ht="18" customHeight="1" thickTop="1">
      <c r="A8" s="178" t="s">
        <v>370</v>
      </c>
      <c r="B8" s="222" t="s">
        <v>18</v>
      </c>
      <c r="C8" s="220"/>
      <c r="D8" s="220"/>
      <c r="E8" s="220"/>
      <c r="F8" s="220"/>
      <c r="G8" s="220"/>
      <c r="H8" s="220"/>
      <c r="I8" s="221"/>
      <c r="J8" s="351">
        <v>505065.14865999995</v>
      </c>
      <c r="K8" s="152"/>
      <c r="L8" s="152"/>
      <c r="M8" s="152"/>
    </row>
    <row r="9" spans="1:13" s="153" customFormat="1" ht="18" customHeight="1">
      <c r="A9" s="178" t="s">
        <v>372</v>
      </c>
      <c r="B9" s="223" t="s">
        <v>84</v>
      </c>
      <c r="C9" s="218"/>
      <c r="D9" s="218"/>
      <c r="E9" s="218"/>
      <c r="F9" s="218"/>
      <c r="G9" s="218"/>
      <c r="H9" s="218"/>
      <c r="I9" s="219"/>
      <c r="J9" s="352">
        <v>1182282.24</v>
      </c>
      <c r="K9" s="152"/>
      <c r="L9" s="152"/>
      <c r="M9" s="152"/>
    </row>
    <row r="10" spans="1:13" s="155" customFormat="1" ht="15.75" customHeight="1">
      <c r="A10" s="178" t="s">
        <v>373</v>
      </c>
      <c r="B10" s="223" t="s">
        <v>17</v>
      </c>
      <c r="C10" s="218"/>
      <c r="D10" s="218"/>
      <c r="E10" s="218"/>
      <c r="F10" s="218"/>
      <c r="G10" s="218"/>
      <c r="H10" s="218"/>
      <c r="I10" s="219"/>
      <c r="J10" s="353">
        <v>685821.47108</v>
      </c>
      <c r="K10" s="154"/>
      <c r="L10" s="154"/>
      <c r="M10" s="154"/>
    </row>
    <row r="11" spans="1:13" s="155" customFormat="1" ht="15.75">
      <c r="A11" s="178" t="s">
        <v>375</v>
      </c>
      <c r="B11" s="414" t="s">
        <v>138</v>
      </c>
      <c r="C11" s="415"/>
      <c r="D11" s="415"/>
      <c r="E11" s="415"/>
      <c r="F11" s="415"/>
      <c r="G11" s="415"/>
      <c r="H11" s="415"/>
      <c r="I11" s="416"/>
      <c r="J11" s="353">
        <v>557248.5778000001</v>
      </c>
      <c r="K11" s="154"/>
      <c r="L11" s="154"/>
      <c r="M11" s="154"/>
    </row>
    <row r="12" spans="1:13" s="155" customFormat="1" ht="15.75" customHeight="1">
      <c r="A12" s="178" t="s">
        <v>377</v>
      </c>
      <c r="B12" s="414" t="s">
        <v>174</v>
      </c>
      <c r="C12" s="415"/>
      <c r="D12" s="415"/>
      <c r="E12" s="415"/>
      <c r="F12" s="415"/>
      <c r="G12" s="415"/>
      <c r="H12" s="415"/>
      <c r="I12" s="416"/>
      <c r="J12" s="353">
        <v>3469613.3794</v>
      </c>
      <c r="K12" s="154"/>
      <c r="L12" s="154"/>
      <c r="M12" s="154"/>
    </row>
    <row r="13" spans="1:13" s="155" customFormat="1" ht="16.5" customHeight="1">
      <c r="A13" s="178" t="s">
        <v>379</v>
      </c>
      <c r="B13" s="414" t="s">
        <v>233</v>
      </c>
      <c r="C13" s="415"/>
      <c r="D13" s="415"/>
      <c r="E13" s="415"/>
      <c r="F13" s="415"/>
      <c r="G13" s="415"/>
      <c r="H13" s="415"/>
      <c r="I13" s="416"/>
      <c r="J13" s="354">
        <v>4567561.940689999</v>
      </c>
      <c r="K13" s="154"/>
      <c r="L13" s="154"/>
      <c r="M13" s="154"/>
    </row>
    <row r="14" spans="1:13" s="155" customFormat="1" ht="15.75">
      <c r="A14" s="178" t="s">
        <v>381</v>
      </c>
      <c r="B14" s="414" t="s">
        <v>275</v>
      </c>
      <c r="C14" s="415"/>
      <c r="D14" s="415"/>
      <c r="E14" s="415"/>
      <c r="F14" s="415"/>
      <c r="G14" s="415"/>
      <c r="H14" s="415"/>
      <c r="I14" s="416"/>
      <c r="J14" s="355">
        <v>43577.757600000004</v>
      </c>
      <c r="K14" s="154"/>
      <c r="L14" s="154"/>
      <c r="M14" s="154"/>
    </row>
    <row r="15" spans="1:13" s="155" customFormat="1" ht="15.75">
      <c r="A15" s="178" t="s">
        <v>383</v>
      </c>
      <c r="B15" s="414" t="s">
        <v>282</v>
      </c>
      <c r="C15" s="415"/>
      <c r="D15" s="415"/>
      <c r="E15" s="415"/>
      <c r="F15" s="415"/>
      <c r="G15" s="415"/>
      <c r="H15" s="415"/>
      <c r="I15" s="416"/>
      <c r="J15" s="356">
        <v>221094.18429999996</v>
      </c>
      <c r="K15" s="154"/>
      <c r="L15" s="154"/>
      <c r="M15" s="154"/>
    </row>
    <row r="16" spans="1:13" s="155" customFormat="1" ht="15.75">
      <c r="A16" s="178" t="s">
        <v>385</v>
      </c>
      <c r="B16" s="414" t="s">
        <v>290</v>
      </c>
      <c r="C16" s="415"/>
      <c r="D16" s="415"/>
      <c r="E16" s="415"/>
      <c r="F16" s="415"/>
      <c r="G16" s="415"/>
      <c r="H16" s="415"/>
      <c r="I16" s="416"/>
      <c r="J16" s="353">
        <v>4658.31</v>
      </c>
      <c r="K16" s="154"/>
      <c r="L16" s="154"/>
      <c r="M16" s="154"/>
    </row>
    <row r="17" spans="1:13" s="155" customFormat="1" ht="18" customHeight="1">
      <c r="A17" s="178" t="s">
        <v>387</v>
      </c>
      <c r="B17" s="417" t="s">
        <v>300</v>
      </c>
      <c r="C17" s="418"/>
      <c r="D17" s="418"/>
      <c r="E17" s="418"/>
      <c r="F17" s="418"/>
      <c r="G17" s="418"/>
      <c r="H17" s="418"/>
      <c r="I17" s="419"/>
      <c r="J17" s="353">
        <v>1251352.1479999998</v>
      </c>
      <c r="K17" s="154"/>
      <c r="L17" s="154"/>
      <c r="M17" s="154"/>
    </row>
    <row r="18" spans="1:13" s="155" customFormat="1" ht="15">
      <c r="A18" s="180"/>
      <c r="B18" s="414"/>
      <c r="C18" s="415"/>
      <c r="D18" s="415"/>
      <c r="E18" s="415"/>
      <c r="F18" s="415"/>
      <c r="G18" s="415"/>
      <c r="H18" s="415"/>
      <c r="I18" s="416"/>
      <c r="J18" s="179"/>
      <c r="K18" s="154"/>
      <c r="L18" s="154"/>
      <c r="M18" s="154"/>
    </row>
    <row r="19" spans="1:13" s="155" customFormat="1" ht="15">
      <c r="A19" s="181"/>
      <c r="B19" s="411"/>
      <c r="C19" s="412"/>
      <c r="D19" s="412"/>
      <c r="E19" s="412"/>
      <c r="F19" s="412"/>
      <c r="G19" s="412"/>
      <c r="H19" s="412"/>
      <c r="I19" s="413"/>
      <c r="J19" s="182"/>
      <c r="K19" s="154"/>
      <c r="L19" s="154"/>
      <c r="M19" s="154"/>
    </row>
    <row r="20" spans="1:13" s="155" customFormat="1" ht="15">
      <c r="A20" s="181"/>
      <c r="B20" s="411"/>
      <c r="C20" s="412"/>
      <c r="D20" s="412"/>
      <c r="E20" s="412"/>
      <c r="F20" s="412"/>
      <c r="G20" s="412"/>
      <c r="H20" s="412"/>
      <c r="I20" s="413"/>
      <c r="J20" s="182"/>
      <c r="K20" s="154"/>
      <c r="L20" s="154"/>
      <c r="M20" s="154"/>
    </row>
    <row r="21" spans="1:13" s="155" customFormat="1" ht="15">
      <c r="A21" s="181"/>
      <c r="B21" s="411"/>
      <c r="C21" s="412"/>
      <c r="D21" s="412"/>
      <c r="E21" s="412"/>
      <c r="F21" s="412"/>
      <c r="G21" s="412"/>
      <c r="H21" s="412"/>
      <c r="I21" s="413"/>
      <c r="J21" s="182"/>
      <c r="K21" s="154"/>
      <c r="L21" s="154"/>
      <c r="M21" s="154"/>
    </row>
    <row r="22" spans="1:13" s="155" customFormat="1" ht="15">
      <c r="A22" s="181"/>
      <c r="B22" s="411"/>
      <c r="C22" s="412"/>
      <c r="D22" s="412"/>
      <c r="E22" s="412"/>
      <c r="F22" s="412"/>
      <c r="G22" s="412"/>
      <c r="H22" s="412"/>
      <c r="I22" s="413"/>
      <c r="J22" s="182"/>
      <c r="K22" s="154"/>
      <c r="L22" s="154"/>
      <c r="M22" s="154"/>
    </row>
    <row r="23" spans="1:13" s="155" customFormat="1" ht="15">
      <c r="A23" s="181"/>
      <c r="B23" s="411"/>
      <c r="C23" s="412"/>
      <c r="D23" s="412"/>
      <c r="E23" s="412"/>
      <c r="F23" s="412"/>
      <c r="G23" s="412"/>
      <c r="H23" s="412"/>
      <c r="I23" s="413"/>
      <c r="J23" s="182"/>
      <c r="K23" s="154"/>
      <c r="L23" s="154"/>
      <c r="M23" s="154"/>
    </row>
    <row r="24" spans="1:13" s="155" customFormat="1" ht="15">
      <c r="A24" s="181"/>
      <c r="B24" s="411"/>
      <c r="C24" s="412"/>
      <c r="D24" s="412"/>
      <c r="E24" s="412"/>
      <c r="F24" s="412"/>
      <c r="G24" s="412"/>
      <c r="H24" s="412"/>
      <c r="I24" s="413"/>
      <c r="J24" s="182"/>
      <c r="K24" s="154"/>
      <c r="L24" s="154"/>
      <c r="M24" s="154"/>
    </row>
    <row r="25" spans="1:13" s="155" customFormat="1" ht="16.5" customHeight="1">
      <c r="A25" s="181"/>
      <c r="B25" s="405"/>
      <c r="C25" s="406"/>
      <c r="D25" s="406"/>
      <c r="E25" s="406"/>
      <c r="F25" s="406"/>
      <c r="G25" s="406"/>
      <c r="H25" s="406"/>
      <c r="I25" s="407"/>
      <c r="J25" s="182"/>
      <c r="K25" s="154"/>
      <c r="L25" s="154"/>
      <c r="M25" s="154"/>
    </row>
    <row r="26" spans="1:13" s="157" customFormat="1" ht="18.75" customHeight="1">
      <c r="A26" s="183"/>
      <c r="B26" s="408"/>
      <c r="C26" s="409"/>
      <c r="D26" s="409"/>
      <c r="E26" s="409"/>
      <c r="F26" s="409"/>
      <c r="G26" s="409"/>
      <c r="H26" s="409"/>
      <c r="I26" s="410"/>
      <c r="J26" s="182"/>
      <c r="K26" s="156"/>
      <c r="L26" s="156"/>
      <c r="M26" s="156"/>
    </row>
    <row r="27" spans="1:13" s="157" customFormat="1" ht="18.75" customHeight="1">
      <c r="A27" s="183"/>
      <c r="B27" s="408"/>
      <c r="C27" s="409"/>
      <c r="D27" s="409"/>
      <c r="E27" s="409"/>
      <c r="F27" s="409"/>
      <c r="G27" s="409"/>
      <c r="H27" s="409"/>
      <c r="I27" s="410"/>
      <c r="J27" s="184"/>
      <c r="K27" s="156"/>
      <c r="L27" s="156"/>
      <c r="M27" s="156"/>
    </row>
    <row r="28" spans="1:13" s="157" customFormat="1" ht="18.75" customHeight="1">
      <c r="A28" s="183"/>
      <c r="B28" s="396"/>
      <c r="C28" s="397"/>
      <c r="D28" s="397"/>
      <c r="E28" s="397"/>
      <c r="F28" s="397"/>
      <c r="G28" s="397"/>
      <c r="H28" s="397"/>
      <c r="I28" s="398"/>
      <c r="J28" s="184"/>
      <c r="K28" s="156"/>
      <c r="L28" s="156"/>
      <c r="M28" s="156"/>
    </row>
    <row r="29" spans="1:13" s="159" customFormat="1" ht="18.75" customHeight="1">
      <c r="A29" s="181"/>
      <c r="B29" s="399"/>
      <c r="C29" s="400"/>
      <c r="D29" s="400"/>
      <c r="E29" s="400"/>
      <c r="F29" s="400"/>
      <c r="G29" s="400"/>
      <c r="H29" s="400"/>
      <c r="I29" s="401"/>
      <c r="J29" s="184"/>
      <c r="K29" s="158"/>
      <c r="L29" s="158"/>
      <c r="M29" s="158"/>
    </row>
    <row r="30" spans="1:13" s="161" customFormat="1" ht="18.75" customHeight="1">
      <c r="A30" s="183"/>
      <c r="B30" s="402"/>
      <c r="C30" s="403"/>
      <c r="D30" s="403"/>
      <c r="E30" s="403"/>
      <c r="F30" s="403"/>
      <c r="G30" s="403"/>
      <c r="H30" s="403"/>
      <c r="I30" s="404"/>
      <c r="J30" s="184"/>
      <c r="K30" s="160"/>
      <c r="L30" s="160"/>
      <c r="M30" s="160"/>
    </row>
    <row r="31" spans="1:13" ht="18.75" customHeight="1">
      <c r="A31" s="185"/>
      <c r="B31" s="167"/>
      <c r="C31" s="168"/>
      <c r="D31" s="168"/>
      <c r="E31" s="168"/>
      <c r="F31" s="188"/>
      <c r="G31" s="188"/>
      <c r="H31" s="188"/>
      <c r="I31" s="169"/>
      <c r="J31" s="186"/>
      <c r="K31" s="151"/>
      <c r="L31" s="151"/>
      <c r="M31" s="151"/>
    </row>
    <row r="32" spans="1:13" ht="18.75" customHeight="1">
      <c r="A32" s="185"/>
      <c r="B32" s="167"/>
      <c r="C32" s="168"/>
      <c r="D32" s="168"/>
      <c r="E32" s="168"/>
      <c r="F32" s="188"/>
      <c r="G32" s="188"/>
      <c r="H32" s="188"/>
      <c r="I32" s="169"/>
      <c r="J32" s="187"/>
      <c r="K32" s="151"/>
      <c r="L32" s="151"/>
      <c r="M32" s="151"/>
    </row>
    <row r="33" spans="1:10" ht="16.5" customHeight="1">
      <c r="A33" s="387" t="s">
        <v>40</v>
      </c>
      <c r="B33" s="388"/>
      <c r="C33" s="388"/>
      <c r="D33" s="388"/>
      <c r="E33" s="388"/>
      <c r="F33" s="388"/>
      <c r="G33" s="388"/>
      <c r="H33" s="388"/>
      <c r="I33" s="389"/>
      <c r="J33" s="182">
        <f>SUM(J8:J32)</f>
        <v>12488275.157529999</v>
      </c>
    </row>
    <row r="34" spans="1:10" ht="15">
      <c r="A34" s="390" t="s">
        <v>412</v>
      </c>
      <c r="B34" s="391"/>
      <c r="C34" s="391"/>
      <c r="D34" s="391"/>
      <c r="E34" s="391"/>
      <c r="F34" s="391"/>
      <c r="G34" s="391"/>
      <c r="H34" s="391"/>
      <c r="I34" s="391"/>
      <c r="J34" s="392"/>
    </row>
    <row r="35" spans="1:10" ht="31.5" customHeight="1" thickBot="1">
      <c r="A35" s="393"/>
      <c r="B35" s="394"/>
      <c r="C35" s="394"/>
      <c r="D35" s="394"/>
      <c r="E35" s="394"/>
      <c r="F35" s="394"/>
      <c r="G35" s="394"/>
      <c r="H35" s="394"/>
      <c r="I35" s="394"/>
      <c r="J35" s="395"/>
    </row>
  </sheetData>
  <sheetProtection/>
  <mergeCells count="28">
    <mergeCell ref="A1:J1"/>
    <mergeCell ref="B11:I11"/>
    <mergeCell ref="B12:I12"/>
    <mergeCell ref="B6:E6"/>
    <mergeCell ref="F6:I7"/>
    <mergeCell ref="J6:J7"/>
    <mergeCell ref="F3:G3"/>
    <mergeCell ref="H3:I3"/>
    <mergeCell ref="B16:I16"/>
    <mergeCell ref="B17:I17"/>
    <mergeCell ref="B18:I18"/>
    <mergeCell ref="B13:I13"/>
    <mergeCell ref="B14:I14"/>
    <mergeCell ref="B15:I15"/>
    <mergeCell ref="B22:I22"/>
    <mergeCell ref="B23:I23"/>
    <mergeCell ref="B24:I24"/>
    <mergeCell ref="B19:I19"/>
    <mergeCell ref="B20:I20"/>
    <mergeCell ref="B21:I21"/>
    <mergeCell ref="A33:I33"/>
    <mergeCell ref="A34:J35"/>
    <mergeCell ref="B28:I28"/>
    <mergeCell ref="B29:I29"/>
    <mergeCell ref="B30:I30"/>
    <mergeCell ref="B25:I25"/>
    <mergeCell ref="B26:I26"/>
    <mergeCell ref="B27:I27"/>
  </mergeCells>
  <printOptions/>
  <pageMargins left="1.1811023622047245" right="0.7874015748031497" top="1.968503937007874" bottom="0.7874015748031497" header="0.31496062992125984" footer="0.31496062992125984"/>
  <pageSetup horizontalDpi="600" verticalDpi="600" orientation="portrait" paperSize="9" scale="65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view="pageBreakPreview" zoomScale="85" zoomScaleSheetLayoutView="85" zoomScalePageLayoutView="75" workbookViewId="0" topLeftCell="C47">
      <selection activeCell="S64" sqref="S64"/>
    </sheetView>
  </sheetViews>
  <sheetFormatPr defaultColWidth="9.140625" defaultRowHeight="15"/>
  <cols>
    <col min="1" max="1" width="8.00390625" style="145" customWidth="1"/>
    <col min="2" max="2" width="9.140625" style="146" customWidth="1"/>
    <col min="3" max="3" width="11.140625" style="146" customWidth="1"/>
    <col min="4" max="4" width="16.28125" style="146" customWidth="1"/>
    <col min="5" max="5" width="23.00390625" style="215" bestFit="1" customWidth="1"/>
    <col min="6" max="6" width="10.00390625" style="147" customWidth="1"/>
    <col min="7" max="7" width="18.8515625" style="147" bestFit="1" customWidth="1"/>
    <col min="8" max="15" width="18.8515625" style="145" bestFit="1" customWidth="1"/>
    <col min="16" max="16" width="18.8515625" style="145" customWidth="1"/>
    <col min="17" max="18" width="18.8515625" style="145" bestFit="1" customWidth="1"/>
    <col min="19" max="19" width="22.140625" style="145" bestFit="1" customWidth="1"/>
    <col min="20" max="16384" width="9.140625" style="145" customWidth="1"/>
  </cols>
  <sheetData>
    <row r="1" spans="1:19" ht="56.25" customHeight="1" thickBot="1">
      <c r="A1" s="458" t="s">
        <v>413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  <c r="S1" s="189"/>
    </row>
    <row r="2" spans="1:19" ht="16.5" customHeight="1" thickTop="1">
      <c r="A2" s="461" t="s">
        <v>358</v>
      </c>
      <c r="B2" s="462"/>
      <c r="C2" s="463"/>
      <c r="D2" s="473" t="s">
        <v>439</v>
      </c>
      <c r="E2" s="474"/>
      <c r="F2" s="474"/>
      <c r="G2" s="474"/>
      <c r="H2" s="474"/>
      <c r="I2" s="474"/>
      <c r="J2" s="474"/>
      <c r="K2" s="475"/>
      <c r="L2" s="479" t="s">
        <v>360</v>
      </c>
      <c r="M2" s="480"/>
      <c r="N2" s="480"/>
      <c r="O2" s="481"/>
      <c r="P2" s="464" t="s">
        <v>361</v>
      </c>
      <c r="Q2" s="465"/>
      <c r="R2" s="466"/>
      <c r="S2" s="190"/>
    </row>
    <row r="3" spans="1:19" ht="17.25" customHeight="1" thickBot="1">
      <c r="A3" s="467" t="s">
        <v>362</v>
      </c>
      <c r="B3" s="468"/>
      <c r="C3" s="469"/>
      <c r="D3" s="476"/>
      <c r="E3" s="477"/>
      <c r="F3" s="477"/>
      <c r="G3" s="477"/>
      <c r="H3" s="477"/>
      <c r="I3" s="477"/>
      <c r="J3" s="477"/>
      <c r="K3" s="478"/>
      <c r="L3" s="482" t="s">
        <v>44</v>
      </c>
      <c r="M3" s="483"/>
      <c r="N3" s="484">
        <v>41852</v>
      </c>
      <c r="O3" s="485"/>
      <c r="P3" s="470" t="s">
        <v>414</v>
      </c>
      <c r="Q3" s="471"/>
      <c r="R3" s="472"/>
      <c r="S3" s="190"/>
    </row>
    <row r="4" spans="1:19" ht="24" customHeight="1" thickTop="1">
      <c r="A4" s="191"/>
      <c r="B4" s="163" t="s">
        <v>365</v>
      </c>
      <c r="C4" s="111"/>
      <c r="D4" s="489" t="s">
        <v>351</v>
      </c>
      <c r="E4" s="490"/>
      <c r="F4" s="490"/>
      <c r="G4" s="490"/>
      <c r="H4" s="490"/>
      <c r="I4" s="490"/>
      <c r="J4" s="490"/>
      <c r="K4" s="491"/>
      <c r="L4" s="482" t="s">
        <v>438</v>
      </c>
      <c r="M4" s="483"/>
      <c r="N4" s="484">
        <v>41579</v>
      </c>
      <c r="O4" s="485"/>
      <c r="P4" s="109"/>
      <c r="Q4" s="162"/>
      <c r="R4" s="115"/>
      <c r="S4" s="190"/>
    </row>
    <row r="5" spans="1:19" ht="21" customHeight="1" thickBot="1">
      <c r="A5" s="192"/>
      <c r="B5" s="117"/>
      <c r="C5" s="118"/>
      <c r="D5" s="448"/>
      <c r="E5" s="449"/>
      <c r="F5" s="449"/>
      <c r="G5" s="449"/>
      <c r="H5" s="449"/>
      <c r="I5" s="449"/>
      <c r="J5" s="449"/>
      <c r="K5" s="450"/>
      <c r="L5" s="123"/>
      <c r="M5" s="122"/>
      <c r="N5" s="122"/>
      <c r="O5" s="122"/>
      <c r="P5" s="238" t="s">
        <v>440</v>
      </c>
      <c r="Q5" s="240"/>
      <c r="R5" s="239">
        <v>1</v>
      </c>
      <c r="S5" s="190"/>
    </row>
    <row r="6" spans="1:19" ht="16.5" thickBot="1" thickTop="1">
      <c r="A6" s="175"/>
      <c r="B6" s="126"/>
      <c r="C6" s="127"/>
      <c r="D6" s="127"/>
      <c r="E6" s="486" t="s">
        <v>415</v>
      </c>
      <c r="F6" s="129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190"/>
    </row>
    <row r="7" spans="1:19" ht="15.75" thickBot="1">
      <c r="A7" s="175" t="s">
        <v>0</v>
      </c>
      <c r="B7" s="196" t="s">
        <v>368</v>
      </c>
      <c r="C7" s="197"/>
      <c r="D7" s="197"/>
      <c r="E7" s="487"/>
      <c r="F7" s="198" t="s">
        <v>416</v>
      </c>
      <c r="G7" s="438" t="s">
        <v>417</v>
      </c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40"/>
      <c r="S7" s="199" t="s">
        <v>418</v>
      </c>
    </row>
    <row r="8" spans="1:21" ht="15.75" thickBot="1">
      <c r="A8" s="177"/>
      <c r="B8" s="133"/>
      <c r="C8" s="134"/>
      <c r="D8" s="134"/>
      <c r="E8" s="488"/>
      <c r="F8" s="200" t="s">
        <v>419</v>
      </c>
      <c r="G8" s="201" t="s">
        <v>420</v>
      </c>
      <c r="H8" s="237" t="s">
        <v>421</v>
      </c>
      <c r="I8" s="202" t="s">
        <v>422</v>
      </c>
      <c r="J8" s="202" t="s">
        <v>423</v>
      </c>
      <c r="K8" s="203" t="s">
        <v>424</v>
      </c>
      <c r="L8" s="202" t="s">
        <v>428</v>
      </c>
      <c r="M8" s="202" t="s">
        <v>429</v>
      </c>
      <c r="N8" s="202" t="s">
        <v>430</v>
      </c>
      <c r="O8" s="203" t="s">
        <v>431</v>
      </c>
      <c r="P8" s="202" t="s">
        <v>432</v>
      </c>
      <c r="Q8" s="203" t="s">
        <v>433</v>
      </c>
      <c r="R8" s="203" t="s">
        <v>441</v>
      </c>
      <c r="S8" s="204" t="s">
        <v>425</v>
      </c>
      <c r="T8" s="151"/>
      <c r="U8" s="151"/>
    </row>
    <row r="9" spans="1:21" s="153" customFormat="1" ht="18" customHeight="1" thickTop="1">
      <c r="A9" s="205" t="s">
        <v>370</v>
      </c>
      <c r="B9" s="441" t="s">
        <v>18</v>
      </c>
      <c r="C9" s="442"/>
      <c r="D9" s="442"/>
      <c r="E9" s="234">
        <v>505065.14865999995</v>
      </c>
      <c r="F9" s="242">
        <f>E9*100/E19</f>
        <v>4.044314705505693</v>
      </c>
      <c r="G9" s="206">
        <f>E9/24</f>
        <v>21044.381194166664</v>
      </c>
      <c r="H9" s="206">
        <f>E9/24</f>
        <v>21044.381194166664</v>
      </c>
      <c r="I9" s="206">
        <f>E9/24</f>
        <v>21044.381194166664</v>
      </c>
      <c r="J9" s="206">
        <f>E9/24</f>
        <v>21044.381194166664</v>
      </c>
      <c r="K9" s="206">
        <f>E9/24</f>
        <v>21044.381194166664</v>
      </c>
      <c r="L9" s="206">
        <f>E9/24</f>
        <v>21044.381194166664</v>
      </c>
      <c r="M9" s="206">
        <f>E9/24</f>
        <v>21044.381194166664</v>
      </c>
      <c r="N9" s="206">
        <f>E9/24</f>
        <v>21044.381194166664</v>
      </c>
      <c r="O9" s="206">
        <f>E9/24</f>
        <v>21044.381194166664</v>
      </c>
      <c r="P9" s="206">
        <f>E9/24</f>
        <v>21044.381194166664</v>
      </c>
      <c r="Q9" s="206">
        <f>E9/24</f>
        <v>21044.381194166664</v>
      </c>
      <c r="R9" s="206">
        <f>E9/24</f>
        <v>21044.381194166664</v>
      </c>
      <c r="S9" s="207">
        <f aca="true" t="shared" si="0" ref="S9:S18">G9+H9+I9+J9+K9+L9+M9+N9+O9+P9+Q9+R9</f>
        <v>252532.57432999997</v>
      </c>
      <c r="T9" s="152"/>
      <c r="U9" s="152"/>
    </row>
    <row r="10" spans="1:21" s="153" customFormat="1" ht="18" customHeight="1">
      <c r="A10" s="343" t="s">
        <v>372</v>
      </c>
      <c r="B10" s="344" t="s">
        <v>84</v>
      </c>
      <c r="C10" s="340"/>
      <c r="D10" s="340"/>
      <c r="E10" s="342">
        <v>1182282.24</v>
      </c>
      <c r="F10" s="243">
        <f>E10*100/E19</f>
        <v>9.467137976112936</v>
      </c>
      <c r="G10" s="206">
        <f>E10/24</f>
        <v>49261.76</v>
      </c>
      <c r="H10" s="206">
        <f>E10/24</f>
        <v>49261.76</v>
      </c>
      <c r="I10" s="206">
        <f>E10/24</f>
        <v>49261.76</v>
      </c>
      <c r="J10" s="206">
        <f>E10/24</f>
        <v>49261.76</v>
      </c>
      <c r="K10" s="206">
        <f>E10/24</f>
        <v>49261.76</v>
      </c>
      <c r="L10" s="206">
        <f>E10/24</f>
        <v>49261.76</v>
      </c>
      <c r="M10" s="206">
        <f>E10/24</f>
        <v>49261.76</v>
      </c>
      <c r="N10" s="206">
        <f>E10/24</f>
        <v>49261.76</v>
      </c>
      <c r="O10" s="206">
        <f>E10/24</f>
        <v>49261.76</v>
      </c>
      <c r="P10" s="206">
        <f>E10/24</f>
        <v>49261.76</v>
      </c>
      <c r="Q10" s="206">
        <f>E10/24</f>
        <v>49261.76</v>
      </c>
      <c r="R10" s="206">
        <f>E10/24</f>
        <v>49261.76</v>
      </c>
      <c r="S10" s="207">
        <f t="shared" si="0"/>
        <v>591141.12</v>
      </c>
      <c r="T10" s="152"/>
      <c r="U10" s="152"/>
    </row>
    <row r="11" spans="1:21" s="155" customFormat="1" ht="28.5" customHeight="1">
      <c r="A11" s="343" t="s">
        <v>373</v>
      </c>
      <c r="B11" s="443" t="s">
        <v>17</v>
      </c>
      <c r="C11" s="444"/>
      <c r="D11" s="445"/>
      <c r="E11" s="235">
        <v>685821.47108</v>
      </c>
      <c r="F11" s="243">
        <f>E11*100/E19</f>
        <v>5.4917229355446535</v>
      </c>
      <c r="G11" s="206"/>
      <c r="H11" s="206"/>
      <c r="I11" s="206"/>
      <c r="J11" s="206"/>
      <c r="K11" s="206">
        <f>E11/12</f>
        <v>57151.78925666667</v>
      </c>
      <c r="L11" s="206">
        <f>E11/12</f>
        <v>57151.78925666667</v>
      </c>
      <c r="M11" s="206">
        <f>E11/12</f>
        <v>57151.78925666667</v>
      </c>
      <c r="N11" s="206">
        <f>E11/12</f>
        <v>57151.78925666667</v>
      </c>
      <c r="O11" s="206">
        <f>E11/12</f>
        <v>57151.78925666667</v>
      </c>
      <c r="P11" s="206">
        <f>E11/12</f>
        <v>57151.78925666667</v>
      </c>
      <c r="Q11" s="206">
        <f>E11/12</f>
        <v>57151.78925666667</v>
      </c>
      <c r="R11" s="206">
        <f>E11/12</f>
        <v>57151.78925666667</v>
      </c>
      <c r="S11" s="207">
        <f t="shared" si="0"/>
        <v>457214.31405333336</v>
      </c>
      <c r="T11" s="154"/>
      <c r="U11" s="154"/>
    </row>
    <row r="12" spans="1:21" s="155" customFormat="1" ht="15.75">
      <c r="A12" s="343" t="s">
        <v>375</v>
      </c>
      <c r="B12" s="446" t="s">
        <v>138</v>
      </c>
      <c r="C12" s="447"/>
      <c r="D12" s="447"/>
      <c r="E12" s="235">
        <v>557248.5778000001</v>
      </c>
      <c r="F12" s="244">
        <f>E12*100/E19</f>
        <v>4.4621740854580585</v>
      </c>
      <c r="G12" s="206"/>
      <c r="H12" s="206"/>
      <c r="I12" s="206"/>
      <c r="J12" s="206">
        <f>E12/12</f>
        <v>46437.38148333334</v>
      </c>
      <c r="K12" s="206">
        <f>E12/12</f>
        <v>46437.38148333334</v>
      </c>
      <c r="L12" s="206">
        <f>E12/12</f>
        <v>46437.38148333334</v>
      </c>
      <c r="M12" s="206">
        <f>E12/12</f>
        <v>46437.38148333334</v>
      </c>
      <c r="N12" s="206">
        <f>E12/12</f>
        <v>46437.38148333334</v>
      </c>
      <c r="O12" s="206">
        <f>E12/12</f>
        <v>46437.38148333334</v>
      </c>
      <c r="P12" s="206">
        <f>E12/12</f>
        <v>46437.38148333334</v>
      </c>
      <c r="Q12" s="206">
        <f>E12/12</f>
        <v>46437.38148333334</v>
      </c>
      <c r="R12" s="206">
        <f>E12/12</f>
        <v>46437.38148333334</v>
      </c>
      <c r="S12" s="207">
        <f t="shared" si="0"/>
        <v>417936.4333500001</v>
      </c>
      <c r="T12" s="154"/>
      <c r="U12" s="154"/>
    </row>
    <row r="13" spans="1:21" s="155" customFormat="1" ht="15.75" customHeight="1">
      <c r="A13" s="343" t="s">
        <v>377</v>
      </c>
      <c r="B13" s="446" t="s">
        <v>174</v>
      </c>
      <c r="C13" s="447"/>
      <c r="D13" s="447"/>
      <c r="E13" s="235">
        <v>3469613.3794</v>
      </c>
      <c r="F13" s="243">
        <f>E13*100/E19</f>
        <v>27.782967108215445</v>
      </c>
      <c r="G13" s="206">
        <f>E13/18</f>
        <v>192756.29885555556</v>
      </c>
      <c r="H13" s="206">
        <f>E13/18</f>
        <v>192756.29885555556</v>
      </c>
      <c r="I13" s="206">
        <f>E13/18</f>
        <v>192756.29885555556</v>
      </c>
      <c r="J13" s="206">
        <f>E13/18</f>
        <v>192756.29885555556</v>
      </c>
      <c r="K13" s="206">
        <f>E13/18</f>
        <v>192756.29885555556</v>
      </c>
      <c r="L13" s="206">
        <f>E13/18</f>
        <v>192756.29885555556</v>
      </c>
      <c r="M13" s="206">
        <f>E13/18</f>
        <v>192756.29885555556</v>
      </c>
      <c r="N13" s="206">
        <f>E13/18</f>
        <v>192756.29885555556</v>
      </c>
      <c r="O13" s="206">
        <f>E13/18</f>
        <v>192756.29885555556</v>
      </c>
      <c r="P13" s="206">
        <f>E13/18</f>
        <v>192756.29885555556</v>
      </c>
      <c r="Q13" s="206">
        <f>E13/18</f>
        <v>192756.29885555556</v>
      </c>
      <c r="R13" s="206">
        <f>E13/18</f>
        <v>192756.29885555556</v>
      </c>
      <c r="S13" s="207">
        <f t="shared" si="0"/>
        <v>2313075.5862666667</v>
      </c>
      <c r="T13" s="154"/>
      <c r="U13" s="154"/>
    </row>
    <row r="14" spans="1:21" s="155" customFormat="1" ht="16.5" customHeight="1">
      <c r="A14" s="343" t="s">
        <v>379</v>
      </c>
      <c r="B14" s="446" t="s">
        <v>233</v>
      </c>
      <c r="C14" s="447"/>
      <c r="D14" s="447"/>
      <c r="E14" s="235">
        <v>4567561.940689999</v>
      </c>
      <c r="F14" s="244">
        <f>E14*100/E19</f>
        <v>36.57480222908058</v>
      </c>
      <c r="G14" s="206"/>
      <c r="H14" s="206"/>
      <c r="I14" s="206"/>
      <c r="J14" s="206"/>
      <c r="K14" s="206"/>
      <c r="L14" s="206"/>
      <c r="M14" s="206">
        <f>E14/18</f>
        <v>253753.44114944438</v>
      </c>
      <c r="N14" s="206">
        <f>E14/18</f>
        <v>253753.44114944438</v>
      </c>
      <c r="O14" s="206">
        <f>E14/18</f>
        <v>253753.44114944438</v>
      </c>
      <c r="P14" s="206">
        <f>E14/18</f>
        <v>253753.44114944438</v>
      </c>
      <c r="Q14" s="206">
        <f>E14/18</f>
        <v>253753.44114944438</v>
      </c>
      <c r="R14" s="206">
        <f>E14/18</f>
        <v>253753.44114944438</v>
      </c>
      <c r="S14" s="207">
        <f t="shared" si="0"/>
        <v>1522520.6468966661</v>
      </c>
      <c r="T14" s="154"/>
      <c r="U14" s="154"/>
    </row>
    <row r="15" spans="1:21" s="155" customFormat="1" ht="15.75">
      <c r="A15" s="343" t="s">
        <v>381</v>
      </c>
      <c r="B15" s="216" t="s">
        <v>275</v>
      </c>
      <c r="C15" s="217"/>
      <c r="D15" s="217"/>
      <c r="E15" s="236">
        <v>43577.757600000004</v>
      </c>
      <c r="F15" s="243">
        <f>E15*100/E19</f>
        <v>0.3489493709123163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7">
        <f t="shared" si="0"/>
        <v>0</v>
      </c>
      <c r="T15" s="154"/>
      <c r="U15" s="154"/>
    </row>
    <row r="16" spans="1:21" s="155" customFormat="1" ht="15.75">
      <c r="A16" s="343" t="s">
        <v>383</v>
      </c>
      <c r="B16" s="446" t="s">
        <v>282</v>
      </c>
      <c r="C16" s="447"/>
      <c r="D16" s="447"/>
      <c r="E16" s="346">
        <v>221094.18429999996</v>
      </c>
      <c r="F16" s="244">
        <f>E16*100/E19</f>
        <v>1.7704141005148162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>
        <f t="shared" si="0"/>
        <v>0</v>
      </c>
      <c r="T16" s="154"/>
      <c r="U16" s="154"/>
    </row>
    <row r="17" spans="1:21" s="155" customFormat="1" ht="15.75">
      <c r="A17" s="343" t="s">
        <v>385</v>
      </c>
      <c r="B17" s="446" t="s">
        <v>290</v>
      </c>
      <c r="C17" s="447"/>
      <c r="D17" s="447"/>
      <c r="E17" s="235">
        <v>4658.31</v>
      </c>
      <c r="F17" s="243">
        <f>E17*100/E19</f>
        <v>0.03730146830718412</v>
      </c>
      <c r="G17" s="206">
        <f>E17</f>
        <v>4658.31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>
        <f t="shared" si="0"/>
        <v>4658.31</v>
      </c>
      <c r="T17" s="154"/>
      <c r="U17" s="154"/>
    </row>
    <row r="18" spans="1:21" s="155" customFormat="1" ht="18" customHeight="1">
      <c r="A18" s="343" t="s">
        <v>387</v>
      </c>
      <c r="B18" s="451" t="s">
        <v>300</v>
      </c>
      <c r="C18" s="452"/>
      <c r="D18" s="452"/>
      <c r="E18" s="235">
        <v>1251352.1479999998</v>
      </c>
      <c r="F18" s="241">
        <f>E18*100/E19</f>
        <v>10.020216020348316</v>
      </c>
      <c r="G18" s="206"/>
      <c r="H18" s="206"/>
      <c r="I18" s="245"/>
      <c r="J18" s="270"/>
      <c r="K18" s="206">
        <f>E18/20</f>
        <v>62567.60739999999</v>
      </c>
      <c r="L18" s="206">
        <f>E18/20</f>
        <v>62567.60739999999</v>
      </c>
      <c r="M18" s="206">
        <f>E18/20</f>
        <v>62567.60739999999</v>
      </c>
      <c r="N18" s="206">
        <f>E18/20</f>
        <v>62567.60739999999</v>
      </c>
      <c r="O18" s="206">
        <f>E18/20</f>
        <v>62567.60739999999</v>
      </c>
      <c r="P18" s="206">
        <f>E18/20</f>
        <v>62567.60739999999</v>
      </c>
      <c r="Q18" s="206">
        <f>E18/20</f>
        <v>62567.60739999999</v>
      </c>
      <c r="R18" s="206">
        <f>E18/20</f>
        <v>62567.60739999999</v>
      </c>
      <c r="S18" s="207">
        <f t="shared" si="0"/>
        <v>500540.8591999999</v>
      </c>
      <c r="T18" s="154"/>
      <c r="U18" s="154"/>
    </row>
    <row r="19" spans="1:21" ht="18.75" customHeight="1">
      <c r="A19" s="208"/>
      <c r="B19" s="453" t="s">
        <v>426</v>
      </c>
      <c r="C19" s="454"/>
      <c r="D19" s="454"/>
      <c r="E19" s="209">
        <f aca="true" t="shared" si="1" ref="E19:S19">SUM(E9:E18)</f>
        <v>12488275.157529999</v>
      </c>
      <c r="F19" s="210">
        <f t="shared" si="1"/>
        <v>100</v>
      </c>
      <c r="G19" s="210">
        <f t="shared" si="1"/>
        <v>267720.7500497222</v>
      </c>
      <c r="H19" s="210">
        <f t="shared" si="1"/>
        <v>263062.4400497222</v>
      </c>
      <c r="I19" s="210">
        <f t="shared" si="1"/>
        <v>263062.4400497222</v>
      </c>
      <c r="J19" s="210">
        <f t="shared" si="1"/>
        <v>309499.82153305557</v>
      </c>
      <c r="K19" s="210">
        <f t="shared" si="1"/>
        <v>429219.2181897222</v>
      </c>
      <c r="L19" s="210">
        <f t="shared" si="1"/>
        <v>429219.2181897222</v>
      </c>
      <c r="M19" s="210">
        <f t="shared" si="1"/>
        <v>682972.6593391666</v>
      </c>
      <c r="N19" s="210">
        <f t="shared" si="1"/>
        <v>682972.6593391666</v>
      </c>
      <c r="O19" s="210">
        <f t="shared" si="1"/>
        <v>682972.6593391666</v>
      </c>
      <c r="P19" s="210">
        <f t="shared" si="1"/>
        <v>682972.6593391666</v>
      </c>
      <c r="Q19" s="210">
        <f t="shared" si="1"/>
        <v>682972.6593391666</v>
      </c>
      <c r="R19" s="210">
        <f t="shared" si="1"/>
        <v>682972.6593391666</v>
      </c>
      <c r="S19" s="211">
        <f t="shared" si="1"/>
        <v>6059619.844096665</v>
      </c>
      <c r="T19" s="151"/>
      <c r="U19" s="151"/>
    </row>
    <row r="20" spans="1:21" ht="18.75" customHeight="1">
      <c r="A20" s="208"/>
      <c r="B20" s="453" t="s">
        <v>427</v>
      </c>
      <c r="C20" s="454"/>
      <c r="D20" s="454"/>
      <c r="E20" s="212"/>
      <c r="F20" s="143"/>
      <c r="G20" s="144">
        <f>G19</f>
        <v>267720.7500497222</v>
      </c>
      <c r="H20" s="143">
        <f aca="true" t="shared" si="2" ref="H20:R20">G20+H19</f>
        <v>530783.1900994445</v>
      </c>
      <c r="I20" s="143">
        <f t="shared" si="2"/>
        <v>793845.6301491667</v>
      </c>
      <c r="J20" s="143">
        <f t="shared" si="2"/>
        <v>1103345.4516822223</v>
      </c>
      <c r="K20" s="143">
        <f t="shared" si="2"/>
        <v>1532564.6698719445</v>
      </c>
      <c r="L20" s="143">
        <f t="shared" si="2"/>
        <v>1961783.8880616666</v>
      </c>
      <c r="M20" s="143">
        <f t="shared" si="2"/>
        <v>2644756.547400833</v>
      </c>
      <c r="N20" s="143">
        <f t="shared" si="2"/>
        <v>3327729.20674</v>
      </c>
      <c r="O20" s="143">
        <f t="shared" si="2"/>
        <v>4010701.8660791665</v>
      </c>
      <c r="P20" s="143">
        <f t="shared" si="2"/>
        <v>4693674.525418333</v>
      </c>
      <c r="Q20" s="143">
        <f t="shared" si="2"/>
        <v>5376647.184757499</v>
      </c>
      <c r="R20" s="143">
        <f t="shared" si="2"/>
        <v>6059619.844096665</v>
      </c>
      <c r="S20" s="213"/>
      <c r="T20" s="151"/>
      <c r="U20" s="151"/>
    </row>
    <row r="21" spans="1:19" ht="16.5" customHeight="1">
      <c r="A21" s="455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7"/>
    </row>
    <row r="22" spans="1:19" ht="15">
      <c r="A22" s="434" t="s">
        <v>412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190"/>
    </row>
    <row r="23" spans="1:19" ht="31.5" customHeight="1" thickBot="1">
      <c r="A23" s="436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214"/>
    </row>
    <row r="24" spans="1:19" ht="31.5" customHeight="1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190"/>
    </row>
    <row r="25" spans="1:19" ht="31.5" customHeigh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190"/>
    </row>
    <row r="26" spans="1:19" ht="31.5" customHeigh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190"/>
    </row>
    <row r="27" spans="1:19" ht="31.5" customHeight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190"/>
    </row>
    <row r="28" spans="1:19" ht="31.5" customHeight="1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190"/>
    </row>
    <row r="29" spans="1:19" ht="31.5" customHeight="1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190"/>
    </row>
    <row r="30" spans="1:19" ht="31.5" customHeight="1">
      <c r="A30" s="24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190"/>
    </row>
    <row r="31" spans="1:19" ht="31.5" customHeigh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190"/>
    </row>
    <row r="32" spans="1:19" ht="31.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190"/>
    </row>
    <row r="33" spans="1:19" ht="31.5" customHeight="1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190"/>
    </row>
    <row r="34" spans="1:19" ht="31.5" customHeight="1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190"/>
    </row>
    <row r="35" spans="1:19" ht="31.5" customHeight="1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190"/>
    </row>
    <row r="36" spans="1:19" ht="31.5" customHeight="1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190"/>
    </row>
    <row r="37" spans="1:19" ht="31.5" customHeight="1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190"/>
    </row>
    <row r="38" spans="1:19" ht="31.5" customHeight="1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190"/>
    </row>
    <row r="39" spans="1:19" ht="31.5" customHeight="1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190"/>
    </row>
    <row r="40" spans="1:19" ht="31.5" customHeight="1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190"/>
    </row>
    <row r="41" spans="1:19" ht="31.5" customHeight="1">
      <c r="A41" s="24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190"/>
    </row>
    <row r="42" spans="1:19" ht="31.5" customHeight="1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190"/>
    </row>
    <row r="43" spans="1:19" ht="31.5" customHeight="1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190"/>
    </row>
    <row r="44" spans="1:19" ht="31.5" customHeight="1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190"/>
    </row>
    <row r="45" spans="1:19" ht="31.5" customHeight="1" thickBot="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190"/>
    </row>
    <row r="46" spans="1:19" ht="56.25" customHeight="1" thickBot="1">
      <c r="A46" s="458" t="s">
        <v>413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60"/>
      <c r="S46" s="189"/>
    </row>
    <row r="47" spans="1:19" ht="16.5" customHeight="1" thickTop="1">
      <c r="A47" s="461" t="s">
        <v>358</v>
      </c>
      <c r="B47" s="462"/>
      <c r="C47" s="463"/>
      <c r="D47" s="473" t="s">
        <v>439</v>
      </c>
      <c r="E47" s="474"/>
      <c r="F47" s="474"/>
      <c r="G47" s="474"/>
      <c r="H47" s="474"/>
      <c r="I47" s="474"/>
      <c r="J47" s="474"/>
      <c r="K47" s="475"/>
      <c r="L47" s="479" t="s">
        <v>360</v>
      </c>
      <c r="M47" s="480"/>
      <c r="N47" s="480"/>
      <c r="O47" s="481"/>
      <c r="P47" s="464" t="s">
        <v>361</v>
      </c>
      <c r="Q47" s="465"/>
      <c r="R47" s="466"/>
      <c r="S47" s="190"/>
    </row>
    <row r="48" spans="1:19" ht="17.25" customHeight="1" thickBot="1">
      <c r="A48" s="467" t="s">
        <v>362</v>
      </c>
      <c r="B48" s="468"/>
      <c r="C48" s="469"/>
      <c r="D48" s="476"/>
      <c r="E48" s="477"/>
      <c r="F48" s="477"/>
      <c r="G48" s="477"/>
      <c r="H48" s="477"/>
      <c r="I48" s="477"/>
      <c r="J48" s="477"/>
      <c r="K48" s="478"/>
      <c r="L48" s="482" t="s">
        <v>44</v>
      </c>
      <c r="M48" s="483"/>
      <c r="N48" s="484">
        <v>41852</v>
      </c>
      <c r="O48" s="492"/>
      <c r="P48" s="470" t="s">
        <v>414</v>
      </c>
      <c r="Q48" s="471"/>
      <c r="R48" s="472"/>
      <c r="S48" s="190"/>
    </row>
    <row r="49" spans="1:19" ht="24" customHeight="1" thickTop="1">
      <c r="A49" s="191"/>
      <c r="B49" s="163" t="s">
        <v>365</v>
      </c>
      <c r="C49" s="111"/>
      <c r="D49" s="489" t="s">
        <v>351</v>
      </c>
      <c r="E49" s="490"/>
      <c r="F49" s="490"/>
      <c r="G49" s="490"/>
      <c r="H49" s="490"/>
      <c r="I49" s="490"/>
      <c r="J49" s="490"/>
      <c r="K49" s="491"/>
      <c r="L49" s="482" t="s">
        <v>438</v>
      </c>
      <c r="M49" s="483"/>
      <c r="N49" s="484">
        <v>41579</v>
      </c>
      <c r="O49" s="492"/>
      <c r="P49" s="109"/>
      <c r="Q49" s="162"/>
      <c r="R49" s="115"/>
      <c r="S49" s="190"/>
    </row>
    <row r="50" spans="1:19" ht="21" customHeight="1" thickBot="1">
      <c r="A50" s="192"/>
      <c r="B50" s="117"/>
      <c r="C50" s="118"/>
      <c r="D50" s="448"/>
      <c r="E50" s="449"/>
      <c r="F50" s="449"/>
      <c r="G50" s="449"/>
      <c r="H50" s="449"/>
      <c r="I50" s="449"/>
      <c r="J50" s="449"/>
      <c r="K50" s="450"/>
      <c r="L50" s="123"/>
      <c r="M50" s="122"/>
      <c r="N50" s="122"/>
      <c r="O50" s="122"/>
      <c r="P50" s="238" t="s">
        <v>440</v>
      </c>
      <c r="Q50" s="240"/>
      <c r="R50" s="239">
        <v>2</v>
      </c>
      <c r="S50" s="190"/>
    </row>
    <row r="51" spans="1:19" ht="16.5" thickBot="1" thickTop="1">
      <c r="A51" s="175"/>
      <c r="B51" s="126"/>
      <c r="C51" s="127"/>
      <c r="D51" s="127"/>
      <c r="E51" s="493" t="s">
        <v>454</v>
      </c>
      <c r="F51" s="129"/>
      <c r="G51" s="193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5"/>
      <c r="S51" s="190"/>
    </row>
    <row r="52" spans="1:19" ht="15.75" thickBot="1">
      <c r="A52" s="175" t="s">
        <v>0</v>
      </c>
      <c r="B52" s="196" t="s">
        <v>368</v>
      </c>
      <c r="C52" s="197"/>
      <c r="D52" s="197"/>
      <c r="E52" s="494"/>
      <c r="F52" s="198" t="s">
        <v>416</v>
      </c>
      <c r="G52" s="438" t="s">
        <v>417</v>
      </c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40"/>
      <c r="S52" s="199" t="s">
        <v>418</v>
      </c>
    </row>
    <row r="53" spans="1:21" ht="15.75" thickBot="1">
      <c r="A53" s="177"/>
      <c r="B53" s="133"/>
      <c r="C53" s="134"/>
      <c r="D53" s="134"/>
      <c r="E53" s="495"/>
      <c r="F53" s="200" t="s">
        <v>419</v>
      </c>
      <c r="G53" s="201" t="s">
        <v>442</v>
      </c>
      <c r="H53" s="237" t="s">
        <v>443</v>
      </c>
      <c r="I53" s="202" t="s">
        <v>444</v>
      </c>
      <c r="J53" s="202" t="s">
        <v>445</v>
      </c>
      <c r="K53" s="203" t="s">
        <v>446</v>
      </c>
      <c r="L53" s="202" t="s">
        <v>447</v>
      </c>
      <c r="M53" s="202" t="s">
        <v>448</v>
      </c>
      <c r="N53" s="202" t="s">
        <v>449</v>
      </c>
      <c r="O53" s="203" t="s">
        <v>450</v>
      </c>
      <c r="P53" s="202" t="s">
        <v>451</v>
      </c>
      <c r="Q53" s="202" t="s">
        <v>452</v>
      </c>
      <c r="R53" s="203" t="s">
        <v>453</v>
      </c>
      <c r="S53" s="204" t="s">
        <v>425</v>
      </c>
      <c r="T53" s="151"/>
      <c r="U53" s="151"/>
    </row>
    <row r="54" spans="1:21" s="153" customFormat="1" ht="18" customHeight="1" thickTop="1">
      <c r="A54" s="205" t="s">
        <v>370</v>
      </c>
      <c r="B54" s="441" t="s">
        <v>18</v>
      </c>
      <c r="C54" s="442"/>
      <c r="D54" s="496"/>
      <c r="E54" s="234">
        <v>505065.14865999995</v>
      </c>
      <c r="F54" s="242">
        <f>E54*100/E64</f>
        <v>4.044314705505693</v>
      </c>
      <c r="G54" s="206">
        <f>E9/24</f>
        <v>21044.381194166664</v>
      </c>
      <c r="H54" s="206">
        <f>E9/24</f>
        <v>21044.381194166664</v>
      </c>
      <c r="I54" s="206">
        <f>E9/24</f>
        <v>21044.381194166664</v>
      </c>
      <c r="J54" s="206">
        <f>E9/24</f>
        <v>21044.381194166664</v>
      </c>
      <c r="K54" s="206">
        <f>E9/24</f>
        <v>21044.381194166664</v>
      </c>
      <c r="L54" s="206">
        <f>E9/24</f>
        <v>21044.381194166664</v>
      </c>
      <c r="M54" s="206">
        <f>E9/24</f>
        <v>21044.381194166664</v>
      </c>
      <c r="N54" s="206">
        <f>E9/24</f>
        <v>21044.381194166664</v>
      </c>
      <c r="O54" s="206">
        <f>E9/24</f>
        <v>21044.381194166664</v>
      </c>
      <c r="P54" s="206">
        <f>E9/24</f>
        <v>21044.381194166664</v>
      </c>
      <c r="Q54" s="206">
        <f>E9/24</f>
        <v>21044.381194166664</v>
      </c>
      <c r="R54" s="206">
        <f>E9/24</f>
        <v>21044.381194166664</v>
      </c>
      <c r="S54" s="207">
        <f aca="true" t="shared" si="3" ref="S54:S63">G54+H54+I54+J54+K54+L54+M54+N54+O54+P54+Q54+R54+S9</f>
        <v>505065.14865999995</v>
      </c>
      <c r="T54" s="152"/>
      <c r="U54" s="152"/>
    </row>
    <row r="55" spans="1:21" s="153" customFormat="1" ht="18" customHeight="1">
      <c r="A55" s="343" t="s">
        <v>372</v>
      </c>
      <c r="B55" s="344" t="s">
        <v>84</v>
      </c>
      <c r="C55" s="340"/>
      <c r="D55" s="341"/>
      <c r="E55" s="342">
        <v>1182282.24</v>
      </c>
      <c r="F55" s="243">
        <f>E55*100/E64</f>
        <v>9.467137976112936</v>
      </c>
      <c r="G55" s="206">
        <f>E55/24</f>
        <v>49261.76</v>
      </c>
      <c r="H55" s="206">
        <f>E55/24</f>
        <v>49261.76</v>
      </c>
      <c r="I55" s="206">
        <f>E55/24</f>
        <v>49261.76</v>
      </c>
      <c r="J55" s="206">
        <f>E55/24</f>
        <v>49261.76</v>
      </c>
      <c r="K55" s="206">
        <f>E55/24</f>
        <v>49261.76</v>
      </c>
      <c r="L55" s="206">
        <f>E55/24</f>
        <v>49261.76</v>
      </c>
      <c r="M55" s="206">
        <f>E55/24</f>
        <v>49261.76</v>
      </c>
      <c r="N55" s="206">
        <f>E55/24</f>
        <v>49261.76</v>
      </c>
      <c r="O55" s="206">
        <f>E55/24</f>
        <v>49261.76</v>
      </c>
      <c r="P55" s="206">
        <f>E55/24</f>
        <v>49261.76</v>
      </c>
      <c r="Q55" s="206">
        <f>E55/24</f>
        <v>49261.76</v>
      </c>
      <c r="R55" s="206">
        <f>E55/24</f>
        <v>49261.76</v>
      </c>
      <c r="S55" s="207">
        <f t="shared" si="3"/>
        <v>1182282.24</v>
      </c>
      <c r="T55" s="152"/>
      <c r="U55" s="152"/>
    </row>
    <row r="56" spans="1:21" s="155" customFormat="1" ht="28.5" customHeight="1">
      <c r="A56" s="343" t="s">
        <v>373</v>
      </c>
      <c r="B56" s="443" t="s">
        <v>17</v>
      </c>
      <c r="C56" s="444"/>
      <c r="D56" s="445"/>
      <c r="E56" s="235">
        <v>685821.47108</v>
      </c>
      <c r="F56" s="243">
        <f>E56*100/E64</f>
        <v>5.4917229355446535</v>
      </c>
      <c r="G56" s="206">
        <f>E56/12</f>
        <v>57151.78925666667</v>
      </c>
      <c r="H56" s="206">
        <f>E56/12</f>
        <v>57151.78925666667</v>
      </c>
      <c r="I56" s="206">
        <f>E56/12</f>
        <v>57151.78925666667</v>
      </c>
      <c r="J56" s="206">
        <f>E56/12</f>
        <v>57151.78925666667</v>
      </c>
      <c r="K56" s="206"/>
      <c r="L56" s="206"/>
      <c r="M56" s="206"/>
      <c r="N56" s="206"/>
      <c r="O56" s="206"/>
      <c r="P56" s="206"/>
      <c r="Q56" s="206"/>
      <c r="R56" s="206"/>
      <c r="S56" s="207">
        <f t="shared" si="3"/>
        <v>685821.47108</v>
      </c>
      <c r="T56" s="154"/>
      <c r="U56" s="154"/>
    </row>
    <row r="57" spans="1:21" s="155" customFormat="1" ht="15.75">
      <c r="A57" s="343" t="s">
        <v>375</v>
      </c>
      <c r="B57" s="446" t="s">
        <v>138</v>
      </c>
      <c r="C57" s="447"/>
      <c r="D57" s="497"/>
      <c r="E57" s="235">
        <v>557248.5778000001</v>
      </c>
      <c r="F57" s="243">
        <f>E57*100/E64</f>
        <v>4.4621740854580585</v>
      </c>
      <c r="G57" s="206">
        <f>E57/12</f>
        <v>46437.38148333334</v>
      </c>
      <c r="H57" s="206">
        <f>E57/12</f>
        <v>46437.38148333334</v>
      </c>
      <c r="I57" s="206">
        <f>E57/12</f>
        <v>46437.38148333334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7">
        <f t="shared" si="3"/>
        <v>557248.5778000001</v>
      </c>
      <c r="T57" s="154"/>
      <c r="U57" s="154"/>
    </row>
    <row r="58" spans="1:21" s="155" customFormat="1" ht="15.75" customHeight="1">
      <c r="A58" s="343" t="s">
        <v>377</v>
      </c>
      <c r="B58" s="446" t="s">
        <v>174</v>
      </c>
      <c r="C58" s="447"/>
      <c r="D58" s="497"/>
      <c r="E58" s="235">
        <v>3469613.3794</v>
      </c>
      <c r="F58" s="243">
        <f>E58*100/E64</f>
        <v>27.782967108215445</v>
      </c>
      <c r="G58" s="206">
        <f>E58/18</f>
        <v>192756.29885555556</v>
      </c>
      <c r="H58" s="206">
        <f>E58/18</f>
        <v>192756.29885555556</v>
      </c>
      <c r="I58" s="206">
        <f>E58/18</f>
        <v>192756.29885555556</v>
      </c>
      <c r="J58" s="206">
        <f>E58/18</f>
        <v>192756.29885555556</v>
      </c>
      <c r="K58" s="206">
        <f>E58/18</f>
        <v>192756.29885555556</v>
      </c>
      <c r="L58" s="206">
        <f>E58/18</f>
        <v>192756.29885555556</v>
      </c>
      <c r="M58" s="206"/>
      <c r="N58" s="206"/>
      <c r="O58" s="206"/>
      <c r="P58" s="206"/>
      <c r="Q58" s="206"/>
      <c r="R58" s="206"/>
      <c r="S58" s="207">
        <f t="shared" si="3"/>
        <v>3469613.3794</v>
      </c>
      <c r="T58" s="154"/>
      <c r="U58" s="154"/>
    </row>
    <row r="59" spans="1:21" s="155" customFormat="1" ht="16.5" customHeight="1">
      <c r="A59" s="343" t="s">
        <v>379</v>
      </c>
      <c r="B59" s="446" t="s">
        <v>233</v>
      </c>
      <c r="C59" s="447"/>
      <c r="D59" s="497"/>
      <c r="E59" s="235">
        <v>4567561.940689999</v>
      </c>
      <c r="F59" s="243">
        <f>E59*100/E64</f>
        <v>36.57480222908058</v>
      </c>
      <c r="G59" s="206">
        <f>E59/18</f>
        <v>253753.44114944438</v>
      </c>
      <c r="H59" s="206">
        <f>E59/18</f>
        <v>253753.44114944438</v>
      </c>
      <c r="I59" s="206">
        <f>E59/18</f>
        <v>253753.44114944438</v>
      </c>
      <c r="J59" s="206">
        <f>E59/18</f>
        <v>253753.44114944438</v>
      </c>
      <c r="K59" s="206">
        <f>E59/18</f>
        <v>253753.44114944438</v>
      </c>
      <c r="L59" s="206">
        <f>E59/18</f>
        <v>253753.44114944438</v>
      </c>
      <c r="M59" s="206">
        <f>E59/18</f>
        <v>253753.44114944438</v>
      </c>
      <c r="N59" s="206">
        <f>E59/18</f>
        <v>253753.44114944438</v>
      </c>
      <c r="O59" s="206">
        <f>E59/18</f>
        <v>253753.44114944438</v>
      </c>
      <c r="P59" s="206">
        <f>E59/18</f>
        <v>253753.44114944438</v>
      </c>
      <c r="Q59" s="206">
        <f>E59/18</f>
        <v>253753.44114944438</v>
      </c>
      <c r="R59" s="206">
        <f>E59/18</f>
        <v>253753.44114944438</v>
      </c>
      <c r="S59" s="207">
        <f t="shared" si="3"/>
        <v>4567561.940689999</v>
      </c>
      <c r="T59" s="154"/>
      <c r="U59" s="154"/>
    </row>
    <row r="60" spans="1:21" s="155" customFormat="1" ht="15.75">
      <c r="A60" s="343" t="s">
        <v>381</v>
      </c>
      <c r="B60" s="216" t="s">
        <v>275</v>
      </c>
      <c r="C60" s="217"/>
      <c r="D60" s="217"/>
      <c r="E60" s="236">
        <v>43577.757600000004</v>
      </c>
      <c r="F60" s="243">
        <f>E60*100/E64</f>
        <v>0.3489493709123163</v>
      </c>
      <c r="G60" s="206"/>
      <c r="H60" s="206"/>
      <c r="I60" s="206"/>
      <c r="J60" s="206"/>
      <c r="K60" s="206"/>
      <c r="L60" s="206"/>
      <c r="M60" s="206"/>
      <c r="N60" s="206"/>
      <c r="O60" s="206"/>
      <c r="P60" s="206">
        <f>E60/3</f>
        <v>14525.919200000002</v>
      </c>
      <c r="Q60" s="206">
        <f>E60/3</f>
        <v>14525.919200000002</v>
      </c>
      <c r="R60" s="206">
        <f>E60/3</f>
        <v>14525.919200000002</v>
      </c>
      <c r="S60" s="207">
        <f t="shared" si="3"/>
        <v>43577.757600000004</v>
      </c>
      <c r="T60" s="154"/>
      <c r="U60" s="154"/>
    </row>
    <row r="61" spans="1:21" s="155" customFormat="1" ht="15.75">
      <c r="A61" s="343" t="s">
        <v>383</v>
      </c>
      <c r="B61" s="446" t="s">
        <v>282</v>
      </c>
      <c r="C61" s="447"/>
      <c r="D61" s="497"/>
      <c r="E61" s="346">
        <v>221094.18429999996</v>
      </c>
      <c r="F61" s="243">
        <f>E61*100/E64</f>
        <v>1.7704141005148162</v>
      </c>
      <c r="G61" s="206"/>
      <c r="H61" s="206"/>
      <c r="I61" s="206"/>
      <c r="J61" s="206"/>
      <c r="K61" s="206"/>
      <c r="L61" s="206"/>
      <c r="M61" s="206"/>
      <c r="N61" s="206"/>
      <c r="O61" s="206"/>
      <c r="P61" s="206">
        <f>E61/3</f>
        <v>73698.06143333332</v>
      </c>
      <c r="Q61" s="206">
        <f>E61/3</f>
        <v>73698.06143333332</v>
      </c>
      <c r="R61" s="206">
        <f>E61/3</f>
        <v>73698.06143333332</v>
      </c>
      <c r="S61" s="207">
        <f t="shared" si="3"/>
        <v>221094.18429999996</v>
      </c>
      <c r="T61" s="154"/>
      <c r="U61" s="154"/>
    </row>
    <row r="62" spans="1:21" s="155" customFormat="1" ht="15.75">
      <c r="A62" s="343" t="s">
        <v>385</v>
      </c>
      <c r="B62" s="446" t="s">
        <v>290</v>
      </c>
      <c r="C62" s="447"/>
      <c r="D62" s="497"/>
      <c r="E62" s="235">
        <v>4658.31</v>
      </c>
      <c r="F62" s="243">
        <f>E62*100/E64</f>
        <v>0.03730146830718412</v>
      </c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>
        <f t="shared" si="3"/>
        <v>4658.31</v>
      </c>
      <c r="T62" s="154"/>
      <c r="U62" s="154"/>
    </row>
    <row r="63" spans="1:21" s="155" customFormat="1" ht="18" customHeight="1">
      <c r="A63" s="343" t="s">
        <v>387</v>
      </c>
      <c r="B63" s="451" t="s">
        <v>300</v>
      </c>
      <c r="C63" s="452"/>
      <c r="D63" s="501"/>
      <c r="E63" s="235">
        <v>1251352.1479999998</v>
      </c>
      <c r="F63" s="243">
        <f>E63*100/E64</f>
        <v>10.020216020348316</v>
      </c>
      <c r="G63" s="206">
        <f>E63/20</f>
        <v>62567.60739999999</v>
      </c>
      <c r="H63" s="206">
        <f>E63/20</f>
        <v>62567.60739999999</v>
      </c>
      <c r="I63" s="206">
        <f>E63/20</f>
        <v>62567.60739999999</v>
      </c>
      <c r="J63" s="206">
        <f>E63/20</f>
        <v>62567.60739999999</v>
      </c>
      <c r="K63" s="206">
        <f>E63/20</f>
        <v>62567.60739999999</v>
      </c>
      <c r="L63" s="206">
        <f>E63/20</f>
        <v>62567.60739999999</v>
      </c>
      <c r="M63" s="206">
        <f>E63/20</f>
        <v>62567.60739999999</v>
      </c>
      <c r="N63" s="206">
        <f>E63/20</f>
        <v>62567.60739999999</v>
      </c>
      <c r="O63" s="206">
        <f>E63/20</f>
        <v>62567.60739999999</v>
      </c>
      <c r="P63" s="206">
        <f>E63/20</f>
        <v>62567.60739999999</v>
      </c>
      <c r="Q63" s="206">
        <f>E63/20</f>
        <v>62567.60739999999</v>
      </c>
      <c r="R63" s="206">
        <f>E63/20</f>
        <v>62567.60739999999</v>
      </c>
      <c r="S63" s="207">
        <f t="shared" si="3"/>
        <v>1251352.1479999998</v>
      </c>
      <c r="T63" s="154"/>
      <c r="U63" s="154"/>
    </row>
    <row r="64" spans="1:21" ht="18.75" customHeight="1">
      <c r="A64" s="208"/>
      <c r="B64" s="453" t="s">
        <v>426</v>
      </c>
      <c r="C64" s="454"/>
      <c r="D64" s="454"/>
      <c r="E64" s="209">
        <f aca="true" t="shared" si="4" ref="E64:S64">SUM(E54:E63)</f>
        <v>12488275.157529999</v>
      </c>
      <c r="F64" s="210">
        <f t="shared" si="4"/>
        <v>100</v>
      </c>
      <c r="G64" s="210">
        <f t="shared" si="4"/>
        <v>682972.6593391666</v>
      </c>
      <c r="H64" s="210">
        <f t="shared" si="4"/>
        <v>682972.6593391666</v>
      </c>
      <c r="I64" s="210">
        <f t="shared" si="4"/>
        <v>682972.6593391666</v>
      </c>
      <c r="J64" s="210">
        <f t="shared" si="4"/>
        <v>636535.2778558332</v>
      </c>
      <c r="K64" s="210">
        <f t="shared" si="4"/>
        <v>579383.4885991666</v>
      </c>
      <c r="L64" s="210">
        <f t="shared" si="4"/>
        <v>579383.4885991666</v>
      </c>
      <c r="M64" s="210">
        <f t="shared" si="4"/>
        <v>386627.18974361103</v>
      </c>
      <c r="N64" s="210">
        <f t="shared" si="4"/>
        <v>386627.18974361103</v>
      </c>
      <c r="O64" s="210">
        <f t="shared" si="4"/>
        <v>386627.18974361103</v>
      </c>
      <c r="P64" s="210">
        <f t="shared" si="4"/>
        <v>474851.17037694436</v>
      </c>
      <c r="Q64" s="210">
        <f t="shared" si="4"/>
        <v>474851.17037694436</v>
      </c>
      <c r="R64" s="210">
        <f t="shared" si="4"/>
        <v>474851.17037694436</v>
      </c>
      <c r="S64" s="211">
        <f t="shared" si="4"/>
        <v>12488275.157529999</v>
      </c>
      <c r="T64" s="151"/>
      <c r="U64" s="151"/>
    </row>
    <row r="65" spans="1:21" ht="18.75" customHeight="1">
      <c r="A65" s="208"/>
      <c r="B65" s="453" t="s">
        <v>427</v>
      </c>
      <c r="C65" s="454"/>
      <c r="D65" s="454"/>
      <c r="E65" s="212"/>
      <c r="F65" s="143"/>
      <c r="G65" s="144">
        <f>G64+S19</f>
        <v>6742592.5034358315</v>
      </c>
      <c r="H65" s="143">
        <f aca="true" t="shared" si="5" ref="H65:R65">G65+H64</f>
        <v>7425565.162774998</v>
      </c>
      <c r="I65" s="143">
        <f t="shared" si="5"/>
        <v>8108537.822114164</v>
      </c>
      <c r="J65" s="143">
        <f t="shared" si="5"/>
        <v>8745073.099969998</v>
      </c>
      <c r="K65" s="143">
        <f t="shared" si="5"/>
        <v>9324456.588569164</v>
      </c>
      <c r="L65" s="143">
        <f t="shared" si="5"/>
        <v>9903840.07716833</v>
      </c>
      <c r="M65" s="143">
        <f t="shared" si="5"/>
        <v>10290467.266911943</v>
      </c>
      <c r="N65" s="143">
        <f t="shared" si="5"/>
        <v>10677094.456655554</v>
      </c>
      <c r="O65" s="143">
        <f t="shared" si="5"/>
        <v>11063721.646399166</v>
      </c>
      <c r="P65" s="143">
        <f t="shared" si="5"/>
        <v>11538572.816776112</v>
      </c>
      <c r="Q65" s="143">
        <f t="shared" si="5"/>
        <v>12013423.987153057</v>
      </c>
      <c r="R65" s="143">
        <f t="shared" si="5"/>
        <v>12488275.157530002</v>
      </c>
      <c r="S65" s="213"/>
      <c r="T65" s="151"/>
      <c r="U65" s="151"/>
    </row>
    <row r="66" spans="1:19" ht="16.5" customHeight="1">
      <c r="A66" s="455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7"/>
    </row>
    <row r="67" spans="1:19" ht="15">
      <c r="A67" s="434" t="s">
        <v>412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190"/>
    </row>
    <row r="68" spans="1:19" ht="31.5" customHeight="1" thickBot="1">
      <c r="A68" s="436"/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214"/>
    </row>
    <row r="69" spans="1:19" ht="24" thickBot="1">
      <c r="A69" s="498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500"/>
      <c r="S69" s="271"/>
    </row>
  </sheetData>
  <sheetProtection/>
  <mergeCells count="55">
    <mergeCell ref="D47:K48"/>
    <mergeCell ref="A47:C47"/>
    <mergeCell ref="A46:R46"/>
    <mergeCell ref="P48:R48"/>
    <mergeCell ref="N48:O48"/>
    <mergeCell ref="L48:M48"/>
    <mergeCell ref="A69:R69"/>
    <mergeCell ref="B62:D62"/>
    <mergeCell ref="B63:D63"/>
    <mergeCell ref="B64:D64"/>
    <mergeCell ref="B65:D65"/>
    <mergeCell ref="A66:S66"/>
    <mergeCell ref="A67:R68"/>
    <mergeCell ref="B54:D54"/>
    <mergeCell ref="B56:D56"/>
    <mergeCell ref="B57:D57"/>
    <mergeCell ref="B58:D58"/>
    <mergeCell ref="B59:D59"/>
    <mergeCell ref="B61:D61"/>
    <mergeCell ref="B13:D13"/>
    <mergeCell ref="D49:K49"/>
    <mergeCell ref="L49:M49"/>
    <mergeCell ref="N49:O49"/>
    <mergeCell ref="D50:K50"/>
    <mergeCell ref="E51:E53"/>
    <mergeCell ref="G52:R52"/>
    <mergeCell ref="A48:C48"/>
    <mergeCell ref="P47:R47"/>
    <mergeCell ref="L47:O47"/>
    <mergeCell ref="L3:M3"/>
    <mergeCell ref="N3:O3"/>
    <mergeCell ref="E6:E8"/>
    <mergeCell ref="L4:M4"/>
    <mergeCell ref="N4:O4"/>
    <mergeCell ref="D4:K4"/>
    <mergeCell ref="B19:D19"/>
    <mergeCell ref="B20:D20"/>
    <mergeCell ref="A21:S21"/>
    <mergeCell ref="A1:R1"/>
    <mergeCell ref="A2:C2"/>
    <mergeCell ref="P2:R2"/>
    <mergeCell ref="A3:C3"/>
    <mergeCell ref="P3:R3"/>
    <mergeCell ref="D2:K3"/>
    <mergeCell ref="L2:O2"/>
    <mergeCell ref="A22:R23"/>
    <mergeCell ref="G7:R7"/>
    <mergeCell ref="B9:D9"/>
    <mergeCell ref="B11:D11"/>
    <mergeCell ref="B12:D12"/>
    <mergeCell ref="D5:K5"/>
    <mergeCell ref="B14:D14"/>
    <mergeCell ref="B17:D17"/>
    <mergeCell ref="B18:D18"/>
    <mergeCell ref="B16:D16"/>
  </mergeCells>
  <printOptions/>
  <pageMargins left="1.1811023622047245" right="0.7874015748031497" top="1.968503937007874" bottom="0.7874015748031497" header="0.31496062992125984" footer="0.31496062992125984"/>
  <pageSetup horizontalDpi="600" verticalDpi="600" orientation="landscape" paperSize="9" scale="35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1" manualBreakCount="1">
    <brk id="44" max="18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9.140625" style="145" customWidth="1"/>
    <col min="2" max="4" width="9.140625" style="146" customWidth="1"/>
    <col min="5" max="5" width="22.7109375" style="146" customWidth="1"/>
    <col min="6" max="6" width="7.140625" style="147" customWidth="1"/>
    <col min="7" max="7" width="7.00390625" style="147" customWidth="1"/>
    <col min="8" max="8" width="7.00390625" style="145" customWidth="1"/>
    <col min="9" max="9" width="6.8515625" style="145" customWidth="1"/>
    <col min="10" max="10" width="7.421875" style="145" customWidth="1"/>
    <col min="11" max="11" width="8.28125" style="145" customWidth="1"/>
    <col min="12" max="16384" width="9.140625" style="145" customWidth="1"/>
  </cols>
  <sheetData>
    <row r="1" spans="1:11" ht="56.25" customHeight="1" thickBot="1" thickTop="1">
      <c r="A1" s="531" t="s">
        <v>357</v>
      </c>
      <c r="B1" s="532"/>
      <c r="C1" s="532"/>
      <c r="D1" s="532"/>
      <c r="E1" s="532"/>
      <c r="F1" s="532"/>
      <c r="G1" s="532"/>
      <c r="H1" s="532"/>
      <c r="I1" s="532"/>
      <c r="J1" s="532"/>
      <c r="K1" s="533"/>
    </row>
    <row r="2" spans="1:11" ht="16.5" customHeight="1" thickTop="1">
      <c r="A2" s="534" t="s">
        <v>358</v>
      </c>
      <c r="B2" s="462"/>
      <c r="C2" s="463"/>
      <c r="D2" s="535" t="s">
        <v>359</v>
      </c>
      <c r="E2" s="536"/>
      <c r="F2" s="479" t="s">
        <v>360</v>
      </c>
      <c r="G2" s="480"/>
      <c r="H2" s="480"/>
      <c r="I2" s="481"/>
      <c r="J2" s="464" t="s">
        <v>361</v>
      </c>
      <c r="K2" s="466"/>
    </row>
    <row r="3" spans="1:11" ht="17.25" customHeight="1" thickBot="1">
      <c r="A3" s="537" t="s">
        <v>362</v>
      </c>
      <c r="B3" s="538"/>
      <c r="C3" s="469"/>
      <c r="D3" s="108"/>
      <c r="E3" s="108"/>
      <c r="F3" s="539" t="s">
        <v>44</v>
      </c>
      <c r="G3" s="540"/>
      <c r="H3" s="541" t="s">
        <v>363</v>
      </c>
      <c r="I3" s="542"/>
      <c r="J3" s="470" t="s">
        <v>364</v>
      </c>
      <c r="K3" s="472"/>
    </row>
    <row r="4" spans="1:11" ht="30.75" customHeight="1" thickTop="1">
      <c r="A4" s="109"/>
      <c r="B4" s="110" t="s">
        <v>365</v>
      </c>
      <c r="C4" s="111"/>
      <c r="D4" s="489" t="s">
        <v>366</v>
      </c>
      <c r="E4" s="526"/>
      <c r="F4" s="112"/>
      <c r="G4" s="113"/>
      <c r="H4" s="109"/>
      <c r="I4" s="114"/>
      <c r="J4" s="109"/>
      <c r="K4" s="115"/>
    </row>
    <row r="5" spans="1:11" ht="10.5" customHeight="1" thickBot="1">
      <c r="A5" s="116"/>
      <c r="B5" s="117"/>
      <c r="C5" s="118"/>
      <c r="D5" s="119"/>
      <c r="E5" s="119"/>
      <c r="F5" s="120"/>
      <c r="G5" s="121"/>
      <c r="H5" s="116"/>
      <c r="I5" s="122"/>
      <c r="J5" s="123"/>
      <c r="K5" s="124"/>
    </row>
    <row r="6" spans="1:11" ht="15.75" thickTop="1">
      <c r="A6" s="125"/>
      <c r="B6" s="126"/>
      <c r="C6" s="127"/>
      <c r="D6" s="127"/>
      <c r="E6" s="128"/>
      <c r="F6" s="129"/>
      <c r="G6" s="129"/>
      <c r="H6" s="130" t="s">
        <v>367</v>
      </c>
      <c r="I6" s="130"/>
      <c r="J6" s="130"/>
      <c r="K6" s="131"/>
    </row>
    <row r="7" spans="1:11" ht="15">
      <c r="A7" s="125" t="s">
        <v>0</v>
      </c>
      <c r="B7" s="423" t="s">
        <v>368</v>
      </c>
      <c r="C7" s="424"/>
      <c r="D7" s="424"/>
      <c r="E7" s="425"/>
      <c r="F7" s="426"/>
      <c r="G7" s="426"/>
      <c r="H7" s="426"/>
      <c r="I7" s="427"/>
      <c r="J7" s="527" t="s">
        <v>369</v>
      </c>
      <c r="K7" s="528"/>
    </row>
    <row r="8" spans="1:14" ht="15.75" thickBot="1">
      <c r="A8" s="132"/>
      <c r="B8" s="133"/>
      <c r="C8" s="134"/>
      <c r="D8" s="134"/>
      <c r="E8" s="135"/>
      <c r="F8" s="428"/>
      <c r="G8" s="428"/>
      <c r="H8" s="428"/>
      <c r="I8" s="429"/>
      <c r="J8" s="529"/>
      <c r="K8" s="530"/>
      <c r="L8" s="151"/>
      <c r="M8" s="151"/>
      <c r="N8" s="151"/>
    </row>
    <row r="9" spans="1:14" s="153" customFormat="1" ht="18" customHeight="1" thickTop="1">
      <c r="A9" s="136" t="s">
        <v>370</v>
      </c>
      <c r="B9" s="441" t="s">
        <v>371</v>
      </c>
      <c r="C9" s="442"/>
      <c r="D9" s="442"/>
      <c r="E9" s="442"/>
      <c r="F9" s="442"/>
      <c r="G9" s="442"/>
      <c r="H9" s="442"/>
      <c r="I9" s="496"/>
      <c r="J9" s="509">
        <v>2010.0557800000001</v>
      </c>
      <c r="K9" s="510"/>
      <c r="L9" s="152"/>
      <c r="M9" s="152"/>
      <c r="N9" s="152"/>
    </row>
    <row r="10" spans="1:14" s="155" customFormat="1" ht="15.75" customHeight="1">
      <c r="A10" s="136" t="s">
        <v>372</v>
      </c>
      <c r="B10" s="446" t="s">
        <v>28</v>
      </c>
      <c r="C10" s="447"/>
      <c r="D10" s="447"/>
      <c r="E10" s="447"/>
      <c r="F10" s="447"/>
      <c r="G10" s="447"/>
      <c r="H10" s="447"/>
      <c r="I10" s="497"/>
      <c r="J10" s="509">
        <v>27224.0732</v>
      </c>
      <c r="K10" s="510"/>
      <c r="L10" s="154"/>
      <c r="M10" s="154"/>
      <c r="N10" s="154"/>
    </row>
    <row r="11" spans="1:14" s="155" customFormat="1" ht="15">
      <c r="A11" s="136" t="s">
        <v>373</v>
      </c>
      <c r="B11" s="446" t="s">
        <v>374</v>
      </c>
      <c r="C11" s="447"/>
      <c r="D11" s="447"/>
      <c r="E11" s="447"/>
      <c r="F11" s="447"/>
      <c r="G11" s="447"/>
      <c r="H11" s="447"/>
      <c r="I11" s="497"/>
      <c r="J11" s="509">
        <v>4876.91566</v>
      </c>
      <c r="K11" s="510"/>
      <c r="L11" s="154"/>
      <c r="M11" s="154"/>
      <c r="N11" s="154"/>
    </row>
    <row r="12" spans="1:14" s="155" customFormat="1" ht="15.75" customHeight="1">
      <c r="A12" s="136" t="s">
        <v>375</v>
      </c>
      <c r="B12" s="446" t="s">
        <v>376</v>
      </c>
      <c r="C12" s="447"/>
      <c r="D12" s="447"/>
      <c r="E12" s="447"/>
      <c r="F12" s="447"/>
      <c r="G12" s="447"/>
      <c r="H12" s="447"/>
      <c r="I12" s="497"/>
      <c r="J12" s="509">
        <v>2104.28825</v>
      </c>
      <c r="K12" s="510"/>
      <c r="L12" s="154"/>
      <c r="M12" s="154"/>
      <c r="N12" s="154"/>
    </row>
    <row r="13" spans="1:14" s="155" customFormat="1" ht="16.5" customHeight="1">
      <c r="A13" s="136" t="s">
        <v>377</v>
      </c>
      <c r="B13" s="446" t="s">
        <v>378</v>
      </c>
      <c r="C13" s="447"/>
      <c r="D13" s="447"/>
      <c r="E13" s="447"/>
      <c r="F13" s="447"/>
      <c r="G13" s="447"/>
      <c r="H13" s="447"/>
      <c r="I13" s="497"/>
      <c r="J13" s="509">
        <v>2964.28572</v>
      </c>
      <c r="K13" s="510"/>
      <c r="L13" s="154"/>
      <c r="M13" s="154"/>
      <c r="N13" s="154"/>
    </row>
    <row r="14" spans="1:14" s="155" customFormat="1" ht="15">
      <c r="A14" s="136" t="s">
        <v>379</v>
      </c>
      <c r="B14" s="446" t="s">
        <v>380</v>
      </c>
      <c r="C14" s="447"/>
      <c r="D14" s="447"/>
      <c r="E14" s="447"/>
      <c r="F14" s="447"/>
      <c r="G14" s="447"/>
      <c r="H14" s="447"/>
      <c r="I14" s="497"/>
      <c r="J14" s="509">
        <v>2287.8076</v>
      </c>
      <c r="K14" s="510"/>
      <c r="L14" s="154"/>
      <c r="M14" s="154"/>
      <c r="N14" s="154"/>
    </row>
    <row r="15" spans="1:14" s="155" customFormat="1" ht="15">
      <c r="A15" s="136" t="s">
        <v>381</v>
      </c>
      <c r="B15" s="446" t="s">
        <v>382</v>
      </c>
      <c r="C15" s="447"/>
      <c r="D15" s="447"/>
      <c r="E15" s="447"/>
      <c r="F15" s="447"/>
      <c r="G15" s="447"/>
      <c r="H15" s="447"/>
      <c r="I15" s="497"/>
      <c r="J15" s="509">
        <v>4291.1086</v>
      </c>
      <c r="K15" s="510"/>
      <c r="L15" s="154"/>
      <c r="M15" s="154"/>
      <c r="N15" s="154"/>
    </row>
    <row r="16" spans="1:14" s="155" customFormat="1" ht="15">
      <c r="A16" s="136" t="s">
        <v>383</v>
      </c>
      <c r="B16" s="446" t="s">
        <v>384</v>
      </c>
      <c r="C16" s="447"/>
      <c r="D16" s="447"/>
      <c r="E16" s="447"/>
      <c r="F16" s="447"/>
      <c r="G16" s="447"/>
      <c r="H16" s="447"/>
      <c r="I16" s="497"/>
      <c r="J16" s="509">
        <v>1497.165</v>
      </c>
      <c r="K16" s="510"/>
      <c r="L16" s="154"/>
      <c r="M16" s="154"/>
      <c r="N16" s="154"/>
    </row>
    <row r="17" spans="1:14" s="155" customFormat="1" ht="18" customHeight="1">
      <c r="A17" s="137" t="s">
        <v>385</v>
      </c>
      <c r="B17" s="451" t="s">
        <v>386</v>
      </c>
      <c r="C17" s="452"/>
      <c r="D17" s="452"/>
      <c r="E17" s="452"/>
      <c r="F17" s="452"/>
      <c r="G17" s="452"/>
      <c r="H17" s="452"/>
      <c r="I17" s="501"/>
      <c r="J17" s="509">
        <v>312.015</v>
      </c>
      <c r="K17" s="510"/>
      <c r="L17" s="154"/>
      <c r="M17" s="154"/>
      <c r="N17" s="154"/>
    </row>
    <row r="18" spans="1:14" s="155" customFormat="1" ht="15">
      <c r="A18" s="137" t="s">
        <v>387</v>
      </c>
      <c r="B18" s="446" t="s">
        <v>388</v>
      </c>
      <c r="C18" s="447"/>
      <c r="D18" s="447"/>
      <c r="E18" s="447"/>
      <c r="F18" s="447"/>
      <c r="G18" s="447"/>
      <c r="H18" s="447"/>
      <c r="I18" s="497"/>
      <c r="J18" s="509">
        <v>3713.094</v>
      </c>
      <c r="K18" s="510"/>
      <c r="L18" s="154"/>
      <c r="M18" s="154"/>
      <c r="N18" s="154"/>
    </row>
    <row r="19" spans="1:14" s="155" customFormat="1" ht="15">
      <c r="A19" s="136" t="s">
        <v>389</v>
      </c>
      <c r="B19" s="446" t="s">
        <v>390</v>
      </c>
      <c r="C19" s="447"/>
      <c r="D19" s="447"/>
      <c r="E19" s="447"/>
      <c r="F19" s="447"/>
      <c r="G19" s="447"/>
      <c r="H19" s="447"/>
      <c r="I19" s="497"/>
      <c r="J19" s="509">
        <v>891.8100000000001</v>
      </c>
      <c r="K19" s="510"/>
      <c r="L19" s="154"/>
      <c r="M19" s="154"/>
      <c r="N19" s="154"/>
    </row>
    <row r="20" spans="1:14" s="155" customFormat="1" ht="15">
      <c r="A20" s="136" t="s">
        <v>391</v>
      </c>
      <c r="B20" s="446" t="s">
        <v>392</v>
      </c>
      <c r="C20" s="447"/>
      <c r="D20" s="447"/>
      <c r="E20" s="447"/>
      <c r="F20" s="447"/>
      <c r="G20" s="447"/>
      <c r="H20" s="447"/>
      <c r="I20" s="497"/>
      <c r="J20" s="509">
        <v>440.325</v>
      </c>
      <c r="K20" s="510"/>
      <c r="L20" s="154"/>
      <c r="M20" s="154"/>
      <c r="N20" s="154"/>
    </row>
    <row r="21" spans="1:14" s="155" customFormat="1" ht="15">
      <c r="A21" s="136" t="s">
        <v>393</v>
      </c>
      <c r="B21" s="446" t="s">
        <v>394</v>
      </c>
      <c r="C21" s="447"/>
      <c r="D21" s="447"/>
      <c r="E21" s="447"/>
      <c r="F21" s="447"/>
      <c r="G21" s="447"/>
      <c r="H21" s="447"/>
      <c r="I21" s="497"/>
      <c r="J21" s="509">
        <v>2922.2327999999998</v>
      </c>
      <c r="K21" s="510"/>
      <c r="L21" s="154"/>
      <c r="M21" s="154"/>
      <c r="N21" s="154"/>
    </row>
    <row r="22" spans="1:14" s="155" customFormat="1" ht="15">
      <c r="A22" s="136" t="s">
        <v>395</v>
      </c>
      <c r="B22" s="446" t="s">
        <v>396</v>
      </c>
      <c r="C22" s="447"/>
      <c r="D22" s="447"/>
      <c r="E22" s="447"/>
      <c r="F22" s="447"/>
      <c r="G22" s="447"/>
      <c r="H22" s="447"/>
      <c r="I22" s="497"/>
      <c r="J22" s="509">
        <v>16113.4061</v>
      </c>
      <c r="K22" s="510"/>
      <c r="L22" s="154"/>
      <c r="M22" s="154"/>
      <c r="N22" s="154"/>
    </row>
    <row r="23" spans="1:14" s="155" customFormat="1" ht="15">
      <c r="A23" s="136" t="s">
        <v>397</v>
      </c>
      <c r="B23" s="446" t="s">
        <v>398</v>
      </c>
      <c r="C23" s="447"/>
      <c r="D23" s="447"/>
      <c r="E23" s="447"/>
      <c r="F23" s="447"/>
      <c r="G23" s="447"/>
      <c r="H23" s="447"/>
      <c r="I23" s="497"/>
      <c r="J23" s="509">
        <v>363.602</v>
      </c>
      <c r="K23" s="510"/>
      <c r="L23" s="154"/>
      <c r="M23" s="154"/>
      <c r="N23" s="154"/>
    </row>
    <row r="24" spans="1:14" s="155" customFormat="1" ht="15">
      <c r="A24" s="136" t="s">
        <v>399</v>
      </c>
      <c r="B24" s="446" t="s">
        <v>174</v>
      </c>
      <c r="C24" s="447"/>
      <c r="D24" s="447"/>
      <c r="E24" s="447"/>
      <c r="F24" s="447"/>
      <c r="G24" s="447"/>
      <c r="H24" s="447"/>
      <c r="I24" s="497"/>
      <c r="J24" s="509">
        <v>4632.0234</v>
      </c>
      <c r="K24" s="510"/>
      <c r="L24" s="154"/>
      <c r="M24" s="154"/>
      <c r="N24" s="154"/>
    </row>
    <row r="25" spans="1:14" s="155" customFormat="1" ht="16.5" customHeight="1">
      <c r="A25" s="136" t="s">
        <v>400</v>
      </c>
      <c r="B25" s="443" t="s">
        <v>401</v>
      </c>
      <c r="C25" s="444"/>
      <c r="D25" s="444"/>
      <c r="E25" s="444"/>
      <c r="F25" s="444"/>
      <c r="G25" s="444"/>
      <c r="H25" s="444"/>
      <c r="I25" s="445"/>
      <c r="J25" s="509">
        <v>8851.1885</v>
      </c>
      <c r="K25" s="510"/>
      <c r="L25" s="154"/>
      <c r="M25" s="154"/>
      <c r="N25" s="154"/>
    </row>
    <row r="26" spans="1:14" s="157" customFormat="1" ht="18.75" customHeight="1">
      <c r="A26" s="138" t="s">
        <v>402</v>
      </c>
      <c r="B26" s="523" t="s">
        <v>403</v>
      </c>
      <c r="C26" s="524"/>
      <c r="D26" s="524"/>
      <c r="E26" s="524"/>
      <c r="F26" s="524"/>
      <c r="G26" s="524"/>
      <c r="H26" s="524"/>
      <c r="I26" s="525"/>
      <c r="J26" s="509">
        <v>543.59</v>
      </c>
      <c r="K26" s="510"/>
      <c r="L26" s="156"/>
      <c r="M26" s="156"/>
      <c r="N26" s="156"/>
    </row>
    <row r="27" spans="1:14" s="157" customFormat="1" ht="18.75" customHeight="1">
      <c r="A27" s="138" t="s">
        <v>404</v>
      </c>
      <c r="B27" s="523" t="s">
        <v>405</v>
      </c>
      <c r="C27" s="524"/>
      <c r="D27" s="524"/>
      <c r="E27" s="524"/>
      <c r="F27" s="524"/>
      <c r="G27" s="524"/>
      <c r="H27" s="524"/>
      <c r="I27" s="525"/>
      <c r="J27" s="515">
        <v>2891.3984000000005</v>
      </c>
      <c r="K27" s="516"/>
      <c r="L27" s="156"/>
      <c r="M27" s="156"/>
      <c r="N27" s="156"/>
    </row>
    <row r="28" spans="1:14" s="157" customFormat="1" ht="18.75" customHeight="1">
      <c r="A28" s="138" t="s">
        <v>406</v>
      </c>
      <c r="B28" s="512" t="s">
        <v>407</v>
      </c>
      <c r="C28" s="513"/>
      <c r="D28" s="513"/>
      <c r="E28" s="513"/>
      <c r="F28" s="513"/>
      <c r="G28" s="513"/>
      <c r="H28" s="513"/>
      <c r="I28" s="514"/>
      <c r="J28" s="515">
        <v>11708.056700000001</v>
      </c>
      <c r="K28" s="516"/>
      <c r="L28" s="156"/>
      <c r="M28" s="156"/>
      <c r="N28" s="156"/>
    </row>
    <row r="29" spans="1:14" s="159" customFormat="1" ht="18.75" customHeight="1">
      <c r="A29" s="136" t="s">
        <v>408</v>
      </c>
      <c r="B29" s="517" t="s">
        <v>409</v>
      </c>
      <c r="C29" s="518"/>
      <c r="D29" s="518"/>
      <c r="E29" s="518"/>
      <c r="F29" s="518"/>
      <c r="G29" s="518"/>
      <c r="H29" s="518"/>
      <c r="I29" s="519"/>
      <c r="J29" s="515">
        <v>4313.59</v>
      </c>
      <c r="K29" s="516"/>
      <c r="L29" s="158"/>
      <c r="M29" s="158"/>
      <c r="N29" s="158"/>
    </row>
    <row r="30" spans="1:14" s="161" customFormat="1" ht="18.75" customHeight="1">
      <c r="A30" s="138" t="s">
        <v>410</v>
      </c>
      <c r="B30" s="520" t="s">
        <v>411</v>
      </c>
      <c r="C30" s="521"/>
      <c r="D30" s="521"/>
      <c r="E30" s="521"/>
      <c r="F30" s="521"/>
      <c r="G30" s="521"/>
      <c r="H30" s="521"/>
      <c r="I30" s="522"/>
      <c r="J30" s="515">
        <v>10197.4164</v>
      </c>
      <c r="K30" s="516"/>
      <c r="L30" s="160"/>
      <c r="M30" s="160"/>
      <c r="N30" s="160"/>
    </row>
    <row r="31" spans="1:14" ht="18.75" customHeight="1">
      <c r="A31" s="139"/>
      <c r="B31" s="140"/>
      <c r="C31" s="141"/>
      <c r="D31" s="141"/>
      <c r="E31" s="142"/>
      <c r="F31" s="143"/>
      <c r="G31" s="144"/>
      <c r="H31" s="143"/>
      <c r="I31" s="144"/>
      <c r="J31" s="502"/>
      <c r="K31" s="503"/>
      <c r="L31" s="151"/>
      <c r="M31" s="151"/>
      <c r="N31" s="151"/>
    </row>
    <row r="32" spans="1:14" ht="18.75" customHeight="1">
      <c r="A32" s="139"/>
      <c r="B32" s="140"/>
      <c r="C32" s="141"/>
      <c r="D32" s="141"/>
      <c r="E32" s="142"/>
      <c r="F32" s="143"/>
      <c r="G32" s="144"/>
      <c r="H32" s="143"/>
      <c r="I32" s="144"/>
      <c r="J32" s="504"/>
      <c r="K32" s="505"/>
      <c r="L32" s="151"/>
      <c r="M32" s="151"/>
      <c r="N32" s="151"/>
    </row>
    <row r="33" spans="1:11" ht="16.5" customHeight="1">
      <c r="A33" s="506" t="s">
        <v>40</v>
      </c>
      <c r="B33" s="507"/>
      <c r="C33" s="507"/>
      <c r="D33" s="507"/>
      <c r="E33" s="507"/>
      <c r="F33" s="507"/>
      <c r="G33" s="507"/>
      <c r="H33" s="507"/>
      <c r="I33" s="508"/>
      <c r="J33" s="509">
        <f>SUM(J9:K32)</f>
        <v>115149.44811</v>
      </c>
      <c r="K33" s="510"/>
    </row>
    <row r="34" spans="1:11" ht="15">
      <c r="A34" s="435" t="s">
        <v>412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</row>
    <row r="35" spans="1:11" ht="31.5" customHeight="1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</row>
  </sheetData>
  <sheetProtection/>
  <mergeCells count="62">
    <mergeCell ref="A1:K1"/>
    <mergeCell ref="A2:C2"/>
    <mergeCell ref="D2:E2"/>
    <mergeCell ref="F2:I2"/>
    <mergeCell ref="J2:K2"/>
    <mergeCell ref="A3:C3"/>
    <mergeCell ref="F3:G3"/>
    <mergeCell ref="H3:I3"/>
    <mergeCell ref="J3:K3"/>
    <mergeCell ref="D4:E4"/>
    <mergeCell ref="B7:E7"/>
    <mergeCell ref="F7:I8"/>
    <mergeCell ref="J7:K8"/>
    <mergeCell ref="B9:I9"/>
    <mergeCell ref="J9:K9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J30:K30"/>
    <mergeCell ref="B25:I25"/>
    <mergeCell ref="J25:K25"/>
    <mergeCell ref="B26:I26"/>
    <mergeCell ref="J26:K26"/>
    <mergeCell ref="B27:I27"/>
    <mergeCell ref="J27:K27"/>
    <mergeCell ref="J31:K31"/>
    <mergeCell ref="J32:K32"/>
    <mergeCell ref="A33:I33"/>
    <mergeCell ref="J33:K33"/>
    <mergeCell ref="A34:K35"/>
    <mergeCell ref="B28:I28"/>
    <mergeCell ref="J28:K28"/>
    <mergeCell ref="B29:I29"/>
    <mergeCell ref="J29:K29"/>
    <mergeCell ref="B30:I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Sec. Obras</dc:creator>
  <cp:keywords/>
  <dc:description/>
  <cp:lastModifiedBy>Usuário</cp:lastModifiedBy>
  <cp:lastPrinted>2014-10-15T17:22:35Z</cp:lastPrinted>
  <dcterms:created xsi:type="dcterms:W3CDTF">2014-06-27T11:46:41Z</dcterms:created>
  <dcterms:modified xsi:type="dcterms:W3CDTF">2014-11-25T11:38:44Z</dcterms:modified>
  <cp:category/>
  <cp:version/>
  <cp:contentType/>
  <cp:contentStatus/>
</cp:coreProperties>
</file>