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_xlnm.Print_Area" localSheetId="0">'Plan1'!$A$2:$R$45</definedName>
  </definedNames>
  <calcPr fullCalcOnLoad="1"/>
</workbook>
</file>

<file path=xl/sharedStrings.xml><?xml version="1.0" encoding="utf-8"?>
<sst xmlns="http://schemas.openxmlformats.org/spreadsheetml/2006/main" count="48" uniqueCount="26">
  <si>
    <t>SERVIÇOS</t>
  </si>
  <si>
    <t>CUSTO TOTAL    (R$ )</t>
  </si>
  <si>
    <t>DIAS</t>
  </si>
  <si>
    <t>ADMINISTRAÇÃO</t>
  </si>
  <si>
    <t>%</t>
  </si>
  <si>
    <t>R$</t>
  </si>
  <si>
    <t>INSTALAÇÃO DE CANTEIRO</t>
  </si>
  <si>
    <t>SERVIÇOS AUXILIARES</t>
  </si>
  <si>
    <t>TERRAPLENAGEM</t>
  </si>
  <si>
    <t>PAVIMENTAÇÃO</t>
  </si>
  <si>
    <t>OBRAS DE ARTE CORRENTE E DRENAGEM</t>
  </si>
  <si>
    <t>SINALIZAÇÃO E OBRAS COMPLEMENTARES</t>
  </si>
  <si>
    <t>RECUPERAÇÃO AMBIENTAL</t>
  </si>
  <si>
    <t>CONTENÇÕES</t>
  </si>
  <si>
    <t>TOTAL</t>
  </si>
  <si>
    <t>TOTAL ACUMULADO</t>
  </si>
  <si>
    <t>Observações:</t>
  </si>
  <si>
    <t>Projeto Básico para Implantação</t>
  </si>
  <si>
    <t>RODOVIA: 07</t>
  </si>
  <si>
    <t>CRONOGRAMA FÍSICO FINANCEIRO</t>
  </si>
  <si>
    <t>PE-Qd-14</t>
  </si>
  <si>
    <t>MOBILIZAÇÃO E DESMOBILIZAÇÃO DE CANTEIRO / BACIA DE CONTENÇÃO</t>
  </si>
  <si>
    <t>SEGMENTO: Est. 193 à 394</t>
  </si>
  <si>
    <t>TRECHO  : São Paulo / Cabral - Divisa Itapemirim - Lote II</t>
  </si>
  <si>
    <t>EXTENSÃO:4,02 Km</t>
  </si>
  <si>
    <t xml:space="preserve">CRONOGRAMA FÍSICO FINANCEIRO - LOTE II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</si>
</sst>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9"/>
      <name val="Futura Lt BT"/>
      <family val="2"/>
    </font>
    <font>
      <sz val="9"/>
      <name val="Futura Lt BT"/>
      <family val="2"/>
    </font>
    <font>
      <sz val="8"/>
      <name val="Futura Lt BT"/>
      <family val="2"/>
    </font>
    <font>
      <sz val="8"/>
      <color indexed="22"/>
      <name val="Futura Lt BT"/>
      <family val="2"/>
    </font>
    <font>
      <b/>
      <sz val="8"/>
      <name val="Futura Lt BT"/>
      <family val="2"/>
    </font>
    <font>
      <b/>
      <sz val="10"/>
      <name val="Futura Lt BT"/>
      <family val="2"/>
    </font>
    <font>
      <sz val="10"/>
      <name val="Futura Lt BT"/>
      <family val="2"/>
    </font>
    <font>
      <sz val="8"/>
      <name val="Arial"/>
      <family val="2"/>
    </font>
    <font>
      <sz val="7"/>
      <name val="Futura Lt BT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0" fontId="3" fillId="0" borderId="14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0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vertical="center"/>
    </xf>
    <xf numFmtId="2" fontId="3" fillId="34" borderId="16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7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0" fontId="3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%20Resumo%20do%20Or&#231;amento%20%20Trecho%202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CHO 07"/>
      <sheetName val="Plan1"/>
    </sheetNames>
    <sheetDataSet>
      <sheetData sheetId="0">
        <row r="6">
          <cell r="D6">
            <v>744232.08</v>
          </cell>
        </row>
        <row r="11">
          <cell r="D11">
            <v>115339.58</v>
          </cell>
        </row>
        <row r="12">
          <cell r="D12">
            <v>47760.22</v>
          </cell>
        </row>
        <row r="13">
          <cell r="D13">
            <v>76484.78</v>
          </cell>
        </row>
        <row r="18">
          <cell r="D18">
            <v>435715.92000000004</v>
          </cell>
        </row>
        <row r="19">
          <cell r="D19">
            <v>4337664.63</v>
          </cell>
        </row>
        <row r="20">
          <cell r="D20">
            <v>3484489.4400000004</v>
          </cell>
        </row>
        <row r="21">
          <cell r="D21">
            <v>2127780.43</v>
          </cell>
        </row>
        <row r="22">
          <cell r="D22">
            <v>513612.26000000007</v>
          </cell>
        </row>
        <row r="23">
          <cell r="D23">
            <v>202422.36</v>
          </cell>
        </row>
        <row r="24">
          <cell r="D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showZeros="0" tabSelected="1" zoomScale="85" zoomScaleNormal="85" zoomScaleSheetLayoutView="40" zoomScalePageLayoutView="0" workbookViewId="0" topLeftCell="A1">
      <selection activeCell="L16" sqref="L16:M16"/>
    </sheetView>
  </sheetViews>
  <sheetFormatPr defaultColWidth="9.00390625" defaultRowHeight="12.75"/>
  <cols>
    <col min="1" max="1" width="24.28125" style="0" customWidth="1"/>
    <col min="2" max="2" width="15.7109375" style="0" customWidth="1"/>
    <col min="3" max="3" width="5.8515625" style="0" customWidth="1"/>
    <col min="4" max="5" width="9.00390625" style="0" customWidth="1"/>
    <col min="6" max="11" width="15.7109375" style="0" customWidth="1"/>
    <col min="12" max="13" width="8.28125" style="0" customWidth="1"/>
    <col min="14" max="16" width="15.7109375" style="0" customWidth="1"/>
    <col min="17" max="17" width="8.28125" style="0" customWidth="1"/>
    <col min="18" max="18" width="9.7109375" style="0" customWidth="1"/>
    <col min="19" max="19" width="16.57421875" style="0" customWidth="1"/>
  </cols>
  <sheetData>
    <row r="1" spans="1:18" ht="33" customHeight="1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8" ht="24.75" customHeight="1">
      <c r="A2" s="106" t="s">
        <v>0</v>
      </c>
      <c r="B2" s="107" t="s">
        <v>1</v>
      </c>
      <c r="C2" s="108"/>
      <c r="D2" s="106" t="s">
        <v>2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4.75" customHeight="1">
      <c r="A3" s="105"/>
      <c r="B3" s="89"/>
      <c r="C3" s="2"/>
      <c r="D3" s="105">
        <v>30</v>
      </c>
      <c r="E3" s="105"/>
      <c r="F3" s="1">
        <v>60</v>
      </c>
      <c r="G3" s="1">
        <v>90</v>
      </c>
      <c r="H3" s="1">
        <v>120</v>
      </c>
      <c r="I3" s="3">
        <v>150</v>
      </c>
      <c r="J3" s="1">
        <v>180</v>
      </c>
      <c r="K3" s="3">
        <v>210</v>
      </c>
      <c r="L3" s="105">
        <v>240</v>
      </c>
      <c r="M3" s="105"/>
      <c r="N3" s="1">
        <v>270</v>
      </c>
      <c r="O3" s="1">
        <v>300</v>
      </c>
      <c r="P3" s="1">
        <v>330</v>
      </c>
      <c r="Q3" s="105">
        <v>360</v>
      </c>
      <c r="R3" s="105"/>
    </row>
    <row r="4" spans="1:19" ht="24.75" customHeight="1">
      <c r="A4" s="89" t="s">
        <v>3</v>
      </c>
      <c r="B4" s="93">
        <f>'[1]TRECHO 07'!$D$6</f>
        <v>744232.08</v>
      </c>
      <c r="C4" s="4" t="s">
        <v>4</v>
      </c>
      <c r="D4" s="98">
        <v>0.0833</v>
      </c>
      <c r="E4" s="98"/>
      <c r="F4" s="5">
        <v>0.0833</v>
      </c>
      <c r="G4" s="5">
        <v>0.0833</v>
      </c>
      <c r="H4" s="5">
        <v>0.0833</v>
      </c>
      <c r="I4" s="5">
        <v>0.0833</v>
      </c>
      <c r="J4" s="5">
        <v>0.0833</v>
      </c>
      <c r="K4" s="5">
        <v>0.0833</v>
      </c>
      <c r="L4" s="98">
        <v>0.0833</v>
      </c>
      <c r="M4" s="98"/>
      <c r="N4" s="5">
        <v>0.0834</v>
      </c>
      <c r="O4" s="5">
        <v>0.0834</v>
      </c>
      <c r="P4" s="5">
        <v>0.0834</v>
      </c>
      <c r="Q4" s="98">
        <v>0.0834</v>
      </c>
      <c r="R4" s="98"/>
      <c r="S4" s="6">
        <f aca="true" t="shared" si="0" ref="S4:S33">SUM(D4:R4)</f>
        <v>1</v>
      </c>
    </row>
    <row r="5" spans="1:19" ht="4.5" customHeight="1">
      <c r="A5" s="89"/>
      <c r="B5" s="93"/>
      <c r="C5" s="4"/>
      <c r="D5" s="7"/>
      <c r="E5" s="8"/>
      <c r="F5" s="9"/>
      <c r="G5" s="9"/>
      <c r="H5" s="9"/>
      <c r="I5" s="10"/>
      <c r="J5" s="9"/>
      <c r="K5" s="10"/>
      <c r="L5" s="103"/>
      <c r="M5" s="103"/>
      <c r="N5" s="9"/>
      <c r="O5" s="9"/>
      <c r="P5" s="9"/>
      <c r="Q5" s="7"/>
      <c r="R5" s="8"/>
      <c r="S5" s="6">
        <f t="shared" si="0"/>
        <v>0</v>
      </c>
    </row>
    <row r="6" spans="1:19" ht="24.75" customHeight="1">
      <c r="A6" s="89"/>
      <c r="B6" s="93"/>
      <c r="C6" s="11" t="s">
        <v>5</v>
      </c>
      <c r="D6" s="104">
        <f>(D4)*$B$4</f>
        <v>61994.532263999994</v>
      </c>
      <c r="E6" s="104"/>
      <c r="F6" s="12">
        <f aca="true" t="shared" si="1" ref="F6:L6">(F4)*$B$4</f>
        <v>61994.532263999994</v>
      </c>
      <c r="G6" s="12">
        <f t="shared" si="1"/>
        <v>61994.532263999994</v>
      </c>
      <c r="H6" s="12">
        <f t="shared" si="1"/>
        <v>61994.532263999994</v>
      </c>
      <c r="I6" s="13">
        <f t="shared" si="1"/>
        <v>61994.532263999994</v>
      </c>
      <c r="J6" s="12">
        <f t="shared" si="1"/>
        <v>61994.532263999994</v>
      </c>
      <c r="K6" s="13">
        <f t="shared" si="1"/>
        <v>61994.532263999994</v>
      </c>
      <c r="L6" s="104">
        <f t="shared" si="1"/>
        <v>61994.532263999994</v>
      </c>
      <c r="M6" s="104">
        <f>(M4/100)*$B$4</f>
        <v>0</v>
      </c>
      <c r="N6" s="14">
        <f>(N4)*$B$4</f>
        <v>62068.955472</v>
      </c>
      <c r="O6" s="14">
        <f>(O4)*$B$4</f>
        <v>62068.955472</v>
      </c>
      <c r="P6" s="14">
        <f>(P4)*$B$4</f>
        <v>62068.955472</v>
      </c>
      <c r="Q6" s="104">
        <f>(Q4)*$B$4</f>
        <v>62068.955472</v>
      </c>
      <c r="R6" s="104">
        <f>(R4/100)*$B$4</f>
        <v>0</v>
      </c>
      <c r="S6" s="15">
        <f t="shared" si="0"/>
        <v>744232.0799999998</v>
      </c>
    </row>
    <row r="7" spans="1:19" ht="24.75" customHeight="1">
      <c r="A7" s="89" t="s">
        <v>6</v>
      </c>
      <c r="B7" s="93">
        <f>'[1]TRECHO 07'!$D$11+'[1]TRECHO 07'!$D$12</f>
        <v>163099.8</v>
      </c>
      <c r="C7" s="4" t="s">
        <v>4</v>
      </c>
      <c r="D7" s="16">
        <v>1</v>
      </c>
      <c r="E7" s="17"/>
      <c r="F7" s="18"/>
      <c r="G7" s="18"/>
      <c r="H7" s="18"/>
      <c r="I7" s="19"/>
      <c r="J7" s="18"/>
      <c r="K7" s="19"/>
      <c r="L7" s="99"/>
      <c r="M7" s="99"/>
      <c r="N7" s="18"/>
      <c r="O7" s="18"/>
      <c r="P7" s="18"/>
      <c r="Q7" s="20"/>
      <c r="R7" s="17"/>
      <c r="S7" s="6">
        <f t="shared" si="0"/>
        <v>1</v>
      </c>
    </row>
    <row r="8" spans="1:19" ht="4.5" customHeight="1">
      <c r="A8" s="89"/>
      <c r="B8" s="93"/>
      <c r="C8" s="4"/>
      <c r="D8" s="21"/>
      <c r="E8" s="22"/>
      <c r="F8" s="23"/>
      <c r="G8" s="23"/>
      <c r="H8" s="23"/>
      <c r="I8" s="24"/>
      <c r="J8" s="23"/>
      <c r="K8" s="24"/>
      <c r="L8" s="102"/>
      <c r="M8" s="102"/>
      <c r="N8" s="23"/>
      <c r="O8" s="23"/>
      <c r="P8" s="23"/>
      <c r="Q8" s="25"/>
      <c r="R8" s="22"/>
      <c r="S8" s="6">
        <f t="shared" si="0"/>
        <v>0</v>
      </c>
    </row>
    <row r="9" spans="1:19" ht="24.75" customHeight="1">
      <c r="A9" s="89"/>
      <c r="B9" s="93"/>
      <c r="C9" s="11" t="s">
        <v>5</v>
      </c>
      <c r="D9" s="26">
        <f>(D7)*$B7</f>
        <v>163099.8</v>
      </c>
      <c r="E9" s="27"/>
      <c r="F9" s="28"/>
      <c r="G9" s="28"/>
      <c r="H9" s="28"/>
      <c r="I9" s="29"/>
      <c r="J9" s="28"/>
      <c r="K9" s="29"/>
      <c r="L9" s="94"/>
      <c r="M9" s="94"/>
      <c r="N9" s="28"/>
      <c r="O9" s="28"/>
      <c r="P9" s="28"/>
      <c r="Q9" s="94"/>
      <c r="R9" s="94"/>
      <c r="S9" s="15">
        <f t="shared" si="0"/>
        <v>163099.8</v>
      </c>
    </row>
    <row r="10" spans="1:19" ht="24.75" customHeight="1">
      <c r="A10" s="89" t="s">
        <v>21</v>
      </c>
      <c r="B10" s="93">
        <f>'[1]TRECHO 07'!$D$13</f>
        <v>76484.78</v>
      </c>
      <c r="C10" s="30" t="s">
        <v>4</v>
      </c>
      <c r="D10" s="16">
        <v>0.5</v>
      </c>
      <c r="E10" s="17"/>
      <c r="F10" s="18"/>
      <c r="G10" s="18"/>
      <c r="H10" s="18"/>
      <c r="I10" s="19"/>
      <c r="J10" s="18"/>
      <c r="K10" s="19"/>
      <c r="L10" s="99"/>
      <c r="M10" s="99"/>
      <c r="N10" s="18"/>
      <c r="O10" s="18"/>
      <c r="P10" s="18"/>
      <c r="Q10" s="20"/>
      <c r="R10" s="31">
        <v>0.5</v>
      </c>
      <c r="S10" s="6">
        <f t="shared" si="0"/>
        <v>1</v>
      </c>
    </row>
    <row r="11" spans="1:19" s="33" customFormat="1" ht="4.5" customHeight="1">
      <c r="A11" s="89"/>
      <c r="B11" s="93"/>
      <c r="C11" s="4"/>
      <c r="D11" s="21"/>
      <c r="E11" s="22"/>
      <c r="F11" s="23"/>
      <c r="G11" s="23"/>
      <c r="H11" s="23"/>
      <c r="I11" s="24"/>
      <c r="J11" s="23"/>
      <c r="K11" s="24"/>
      <c r="L11" s="102"/>
      <c r="M11" s="102"/>
      <c r="N11" s="23"/>
      <c r="O11" s="23"/>
      <c r="P11" s="23"/>
      <c r="Q11" s="25"/>
      <c r="R11" s="32"/>
      <c r="S11" s="6">
        <f t="shared" si="0"/>
        <v>0</v>
      </c>
    </row>
    <row r="12" spans="1:19" ht="24.75" customHeight="1">
      <c r="A12" s="89"/>
      <c r="B12" s="93"/>
      <c r="C12" s="11" t="s">
        <v>5</v>
      </c>
      <c r="D12" s="26">
        <f>(D10)*$B$10</f>
        <v>38242.39</v>
      </c>
      <c r="E12" s="27"/>
      <c r="F12" s="28"/>
      <c r="G12" s="28"/>
      <c r="H12" s="28"/>
      <c r="I12" s="29"/>
      <c r="J12" s="28"/>
      <c r="K12" s="29"/>
      <c r="L12" s="94"/>
      <c r="M12" s="94"/>
      <c r="N12" s="28">
        <f>(N10/100)*$B10</f>
        <v>0</v>
      </c>
      <c r="O12" s="28">
        <f>(O10/100)*$B10</f>
        <v>0</v>
      </c>
      <c r="P12" s="28">
        <f>(P10/100)*$B10</f>
        <v>0</v>
      </c>
      <c r="Q12" s="26"/>
      <c r="R12" s="27">
        <f>(R10)*$B10</f>
        <v>38242.39</v>
      </c>
      <c r="S12" s="15">
        <f t="shared" si="0"/>
        <v>76484.78</v>
      </c>
    </row>
    <row r="13" spans="1:19" ht="24.75" customHeight="1">
      <c r="A13" s="89" t="s">
        <v>7</v>
      </c>
      <c r="B13" s="93">
        <f>'[1]TRECHO 07'!$D$18</f>
        <v>435715.92000000004</v>
      </c>
      <c r="C13" s="34" t="s">
        <v>4</v>
      </c>
      <c r="D13" s="98">
        <v>0.09</v>
      </c>
      <c r="E13" s="98"/>
      <c r="F13" s="5">
        <v>0.09</v>
      </c>
      <c r="G13" s="5">
        <v>0.09</v>
      </c>
      <c r="H13" s="5">
        <v>0.09</v>
      </c>
      <c r="I13" s="5">
        <v>0.09</v>
      </c>
      <c r="J13" s="5">
        <v>0.09</v>
      </c>
      <c r="K13" s="5">
        <v>0.09</v>
      </c>
      <c r="L13" s="98">
        <v>0.09</v>
      </c>
      <c r="M13" s="98"/>
      <c r="N13" s="5">
        <v>0.09</v>
      </c>
      <c r="O13" s="5">
        <v>0.09</v>
      </c>
      <c r="P13" s="5">
        <v>0.1</v>
      </c>
      <c r="Q13" s="20"/>
      <c r="R13" s="17"/>
      <c r="S13" s="6">
        <f t="shared" si="0"/>
        <v>0.9999999999999998</v>
      </c>
    </row>
    <row r="14" spans="1:19" s="33" customFormat="1" ht="4.5" customHeight="1">
      <c r="A14" s="89"/>
      <c r="B14" s="93"/>
      <c r="C14" s="4"/>
      <c r="D14" s="21"/>
      <c r="E14" s="32"/>
      <c r="F14" s="35"/>
      <c r="G14" s="35"/>
      <c r="H14" s="35"/>
      <c r="I14" s="36"/>
      <c r="J14" s="35"/>
      <c r="K14" s="36"/>
      <c r="L14" s="101"/>
      <c r="M14" s="101"/>
      <c r="N14" s="35"/>
      <c r="O14" s="35"/>
      <c r="P14" s="35"/>
      <c r="Q14" s="25"/>
      <c r="R14" s="37"/>
      <c r="S14" s="6">
        <f t="shared" si="0"/>
        <v>0</v>
      </c>
    </row>
    <row r="15" spans="1:19" ht="24.75" customHeight="1">
      <c r="A15" s="89"/>
      <c r="B15" s="93"/>
      <c r="C15" s="11" t="s">
        <v>5</v>
      </c>
      <c r="D15" s="94">
        <f>(D13)*$B$13</f>
        <v>39214.4328</v>
      </c>
      <c r="E15" s="94"/>
      <c r="F15" s="28">
        <f aca="true" t="shared" si="2" ref="F15:K15">(F13)*$B$13</f>
        <v>39214.4328</v>
      </c>
      <c r="G15" s="28">
        <f t="shared" si="2"/>
        <v>39214.4328</v>
      </c>
      <c r="H15" s="28">
        <f t="shared" si="2"/>
        <v>39214.4328</v>
      </c>
      <c r="I15" s="28">
        <f t="shared" si="2"/>
        <v>39214.4328</v>
      </c>
      <c r="J15" s="28">
        <f t="shared" si="2"/>
        <v>39214.4328</v>
      </c>
      <c r="K15" s="28">
        <f t="shared" si="2"/>
        <v>39214.4328</v>
      </c>
      <c r="L15" s="94">
        <f>(L13)*$B13</f>
        <v>39214.4328</v>
      </c>
      <c r="M15" s="94"/>
      <c r="N15" s="28">
        <f>(N13)*$B13</f>
        <v>39214.4328</v>
      </c>
      <c r="O15" s="28">
        <f>(O13)*$B13</f>
        <v>39214.4328</v>
      </c>
      <c r="P15" s="28">
        <f>(P13)*$B13</f>
        <v>43571.592000000004</v>
      </c>
      <c r="Q15" s="94">
        <f>(R13/100)*$B13</f>
        <v>0</v>
      </c>
      <c r="R15" s="94"/>
      <c r="S15" s="15">
        <f t="shared" si="0"/>
        <v>435715.92000000004</v>
      </c>
    </row>
    <row r="16" spans="1:19" ht="24.75" customHeight="1">
      <c r="A16" s="89" t="s">
        <v>8</v>
      </c>
      <c r="B16" s="93">
        <f>'[1]TRECHO 07'!$D$19</f>
        <v>4337664.63</v>
      </c>
      <c r="C16" s="34" t="s">
        <v>4</v>
      </c>
      <c r="D16" s="20"/>
      <c r="E16" s="17"/>
      <c r="F16" s="5">
        <v>0.09</v>
      </c>
      <c r="G16" s="5">
        <v>0.12</v>
      </c>
      <c r="H16" s="5">
        <v>0.15</v>
      </c>
      <c r="I16" s="5">
        <v>0.2</v>
      </c>
      <c r="J16" s="5">
        <v>0.15</v>
      </c>
      <c r="K16" s="5">
        <v>0.12</v>
      </c>
      <c r="L16" s="98">
        <v>0.09</v>
      </c>
      <c r="M16" s="98"/>
      <c r="N16" s="5">
        <v>0.08</v>
      </c>
      <c r="O16" s="18"/>
      <c r="P16" s="18"/>
      <c r="Q16" s="20"/>
      <c r="R16" s="17"/>
      <c r="S16" s="6">
        <f t="shared" si="0"/>
        <v>1</v>
      </c>
    </row>
    <row r="17" spans="1:19" s="33" customFormat="1" ht="4.5" customHeight="1">
      <c r="A17" s="89"/>
      <c r="B17" s="93"/>
      <c r="C17" s="4"/>
      <c r="D17" s="25"/>
      <c r="E17" s="22"/>
      <c r="F17" s="38"/>
      <c r="G17" s="39"/>
      <c r="H17" s="101"/>
      <c r="I17" s="101"/>
      <c r="J17" s="38"/>
      <c r="K17" s="39"/>
      <c r="L17" s="101"/>
      <c r="M17" s="101"/>
      <c r="N17" s="39"/>
      <c r="O17" s="23"/>
      <c r="P17" s="23"/>
      <c r="Q17" s="25"/>
      <c r="R17" s="22"/>
      <c r="S17" s="6">
        <f t="shared" si="0"/>
        <v>0</v>
      </c>
    </row>
    <row r="18" spans="1:19" ht="24.75" customHeight="1">
      <c r="A18" s="89"/>
      <c r="B18" s="93"/>
      <c r="C18" s="11" t="s">
        <v>5</v>
      </c>
      <c r="D18" s="26"/>
      <c r="E18" s="27"/>
      <c r="F18" s="28">
        <f aca="true" t="shared" si="3" ref="F18:L18">(F16)*$B$16</f>
        <v>390389.81669999997</v>
      </c>
      <c r="G18" s="28">
        <f t="shared" si="3"/>
        <v>520519.7556</v>
      </c>
      <c r="H18" s="28">
        <f t="shared" si="3"/>
        <v>650649.6945</v>
      </c>
      <c r="I18" s="28">
        <f t="shared" si="3"/>
        <v>867532.926</v>
      </c>
      <c r="J18" s="28">
        <f t="shared" si="3"/>
        <v>650649.6945</v>
      </c>
      <c r="K18" s="28">
        <f t="shared" si="3"/>
        <v>520519.7556</v>
      </c>
      <c r="L18" s="94">
        <f t="shared" si="3"/>
        <v>390389.81669999997</v>
      </c>
      <c r="M18" s="94">
        <f>(M16/100)*$B$16</f>
        <v>0</v>
      </c>
      <c r="N18" s="28">
        <f>(N16)*$B$16</f>
        <v>347013.1704</v>
      </c>
      <c r="O18" s="28"/>
      <c r="P18" s="28">
        <f>(P16/100)*$B16</f>
        <v>0</v>
      </c>
      <c r="Q18" s="94">
        <f>(R16/100)*$B16</f>
        <v>0</v>
      </c>
      <c r="R18" s="94"/>
      <c r="S18" s="15">
        <f t="shared" si="0"/>
        <v>4337664.629999999</v>
      </c>
    </row>
    <row r="19" spans="1:19" ht="24.75" customHeight="1">
      <c r="A19" s="89" t="s">
        <v>9</v>
      </c>
      <c r="B19" s="93">
        <f>'[1]TRECHO 07'!$D$20</f>
        <v>3484489.4400000004</v>
      </c>
      <c r="C19" s="4" t="s">
        <v>4</v>
      </c>
      <c r="D19" s="20"/>
      <c r="E19" s="17"/>
      <c r="F19" s="18"/>
      <c r="G19" s="18"/>
      <c r="H19" s="5">
        <v>0.1</v>
      </c>
      <c r="I19" s="5">
        <v>0.15</v>
      </c>
      <c r="J19" s="5">
        <v>0.15</v>
      </c>
      <c r="K19" s="5">
        <v>0.2</v>
      </c>
      <c r="L19" s="98">
        <v>0.15</v>
      </c>
      <c r="M19" s="98"/>
      <c r="N19" s="5">
        <v>0.15</v>
      </c>
      <c r="O19" s="5">
        <v>0.1</v>
      </c>
      <c r="P19" s="18"/>
      <c r="Q19" s="20"/>
      <c r="R19" s="17"/>
      <c r="S19" s="6">
        <f t="shared" si="0"/>
        <v>1.0000000000000002</v>
      </c>
    </row>
    <row r="20" spans="1:19" s="33" customFormat="1" ht="4.5" customHeight="1">
      <c r="A20" s="89"/>
      <c r="B20" s="93"/>
      <c r="C20" s="4"/>
      <c r="D20" s="25"/>
      <c r="E20" s="22"/>
      <c r="F20" s="23"/>
      <c r="G20" s="23"/>
      <c r="H20" s="35"/>
      <c r="I20" s="35"/>
      <c r="J20" s="35"/>
      <c r="K20" s="35"/>
      <c r="L20" s="101"/>
      <c r="M20" s="101"/>
      <c r="N20" s="35"/>
      <c r="O20" s="35"/>
      <c r="P20" s="23"/>
      <c r="Q20" s="25"/>
      <c r="R20" s="37"/>
      <c r="S20" s="6">
        <f t="shared" si="0"/>
        <v>0</v>
      </c>
    </row>
    <row r="21" spans="1:19" ht="24.75" customHeight="1">
      <c r="A21" s="89"/>
      <c r="B21" s="93"/>
      <c r="C21" s="11" t="s">
        <v>5</v>
      </c>
      <c r="D21" s="26"/>
      <c r="E21" s="27"/>
      <c r="F21" s="28"/>
      <c r="G21" s="28"/>
      <c r="H21" s="28">
        <f>(H19)*$B19</f>
        <v>348448.9440000001</v>
      </c>
      <c r="I21" s="28">
        <f>(I19)*$B19</f>
        <v>522673.416</v>
      </c>
      <c r="J21" s="28">
        <f>(J19)*$B19</f>
        <v>522673.416</v>
      </c>
      <c r="K21" s="28">
        <f>(K19)*$B19</f>
        <v>696897.8880000002</v>
      </c>
      <c r="L21" s="94">
        <f>(L19)*$B19</f>
        <v>522673.416</v>
      </c>
      <c r="M21" s="94">
        <f>(M19/100)*$B19</f>
        <v>0</v>
      </c>
      <c r="N21" s="28">
        <f>(N19)*$B19</f>
        <v>522673.416</v>
      </c>
      <c r="O21" s="28">
        <f>(O19)*$B19</f>
        <v>348448.9440000001</v>
      </c>
      <c r="P21" s="28"/>
      <c r="Q21" s="94">
        <f>(R19/100)*$B19</f>
        <v>0</v>
      </c>
      <c r="R21" s="94"/>
      <c r="S21" s="15">
        <f t="shared" si="0"/>
        <v>3484489.440000001</v>
      </c>
    </row>
    <row r="22" spans="1:19" ht="24.75" customHeight="1">
      <c r="A22" s="89" t="s">
        <v>10</v>
      </c>
      <c r="B22" s="93">
        <f>'[1]TRECHO 07'!$D$21</f>
        <v>2127780.43</v>
      </c>
      <c r="C22" s="4" t="s">
        <v>4</v>
      </c>
      <c r="D22" s="40"/>
      <c r="E22" s="41"/>
      <c r="F22" s="5">
        <v>0.05</v>
      </c>
      <c r="G22" s="5">
        <v>0.05</v>
      </c>
      <c r="H22" s="5">
        <v>0.1</v>
      </c>
      <c r="I22" s="5">
        <v>0.1</v>
      </c>
      <c r="J22" s="5">
        <v>0.15</v>
      </c>
      <c r="K22" s="5">
        <v>0.2</v>
      </c>
      <c r="L22" s="98">
        <v>0.15</v>
      </c>
      <c r="M22" s="98"/>
      <c r="N22" s="5">
        <v>0.1</v>
      </c>
      <c r="O22" s="5">
        <v>0.05</v>
      </c>
      <c r="P22" s="5">
        <v>0.05</v>
      </c>
      <c r="Q22" s="40"/>
      <c r="R22" s="41"/>
      <c r="S22" s="6">
        <f t="shared" si="0"/>
        <v>1.0000000000000002</v>
      </c>
    </row>
    <row r="23" spans="1:19" ht="4.5" customHeight="1">
      <c r="A23" s="89"/>
      <c r="B23" s="93"/>
      <c r="C23" s="4"/>
      <c r="D23" s="42"/>
      <c r="E23" s="43"/>
      <c r="F23" s="44"/>
      <c r="G23" s="44"/>
      <c r="H23" s="44"/>
      <c r="I23" s="44"/>
      <c r="J23" s="44"/>
      <c r="K23" s="44"/>
      <c r="L23" s="44"/>
      <c r="M23" s="45"/>
      <c r="N23" s="46"/>
      <c r="O23" s="46"/>
      <c r="P23" s="46"/>
      <c r="Q23" s="42"/>
      <c r="R23" s="47"/>
      <c r="S23" s="6">
        <f t="shared" si="0"/>
        <v>0</v>
      </c>
    </row>
    <row r="24" spans="1:19" ht="24.75" customHeight="1">
      <c r="A24" s="89"/>
      <c r="B24" s="93"/>
      <c r="C24" s="11" t="s">
        <v>5</v>
      </c>
      <c r="D24" s="26"/>
      <c r="E24" s="27"/>
      <c r="F24" s="28">
        <f aca="true" t="shared" si="4" ref="F24:L24">(F22)*$B22</f>
        <v>106389.02150000002</v>
      </c>
      <c r="G24" s="28">
        <f t="shared" si="4"/>
        <v>106389.02150000002</v>
      </c>
      <c r="H24" s="28">
        <f t="shared" si="4"/>
        <v>212778.04300000003</v>
      </c>
      <c r="I24" s="28">
        <f t="shared" si="4"/>
        <v>212778.04300000003</v>
      </c>
      <c r="J24" s="28">
        <f t="shared" si="4"/>
        <v>319167.06450000004</v>
      </c>
      <c r="K24" s="28">
        <f t="shared" si="4"/>
        <v>425556.08600000007</v>
      </c>
      <c r="L24" s="94">
        <f t="shared" si="4"/>
        <v>319167.06450000004</v>
      </c>
      <c r="M24" s="94"/>
      <c r="N24" s="28">
        <f>(N22)*$B22</f>
        <v>212778.04300000003</v>
      </c>
      <c r="O24" s="28">
        <f>(O22)*$B22</f>
        <v>106389.02150000002</v>
      </c>
      <c r="P24" s="28">
        <f>(P22)*$B22</f>
        <v>106389.02150000002</v>
      </c>
      <c r="Q24" s="26"/>
      <c r="R24" s="27">
        <f>(R22/100)*$B22</f>
        <v>0</v>
      </c>
      <c r="S24" s="15">
        <f t="shared" si="0"/>
        <v>2127780.43</v>
      </c>
    </row>
    <row r="25" spans="1:19" ht="24.75" customHeight="1">
      <c r="A25" s="89" t="s">
        <v>11</v>
      </c>
      <c r="B25" s="93">
        <f>'[1]TRECHO 07'!$D$22</f>
        <v>513612.26000000007</v>
      </c>
      <c r="C25" s="4" t="s">
        <v>4</v>
      </c>
      <c r="D25" s="40"/>
      <c r="E25" s="41"/>
      <c r="F25" s="48"/>
      <c r="G25" s="48"/>
      <c r="H25" s="48"/>
      <c r="I25" s="49"/>
      <c r="J25" s="48"/>
      <c r="K25" s="5">
        <v>0.1</v>
      </c>
      <c r="L25" s="98">
        <v>0.25</v>
      </c>
      <c r="M25" s="98"/>
      <c r="N25" s="5">
        <v>0.3</v>
      </c>
      <c r="O25" s="5">
        <v>0.25</v>
      </c>
      <c r="P25" s="5">
        <v>0.1</v>
      </c>
      <c r="Q25" s="97"/>
      <c r="R25" s="97"/>
      <c r="S25" s="6">
        <f t="shared" si="0"/>
        <v>0.9999999999999999</v>
      </c>
    </row>
    <row r="26" spans="1:19" s="33" customFormat="1" ht="4.5" customHeight="1">
      <c r="A26" s="89"/>
      <c r="B26" s="93"/>
      <c r="C26" s="4"/>
      <c r="D26" s="42"/>
      <c r="E26" s="43"/>
      <c r="F26" s="50"/>
      <c r="G26" s="50"/>
      <c r="H26" s="50"/>
      <c r="I26" s="51"/>
      <c r="J26" s="50"/>
      <c r="K26" s="44"/>
      <c r="L26" s="44"/>
      <c r="M26" s="45"/>
      <c r="N26" s="46"/>
      <c r="O26" s="46"/>
      <c r="P26" s="46"/>
      <c r="Q26" s="42"/>
      <c r="R26" s="43"/>
      <c r="S26" s="6">
        <f t="shared" si="0"/>
        <v>0</v>
      </c>
    </row>
    <row r="27" spans="1:19" ht="24.75" customHeight="1">
      <c r="A27" s="89"/>
      <c r="B27" s="93"/>
      <c r="C27" s="11" t="s">
        <v>5</v>
      </c>
      <c r="D27" s="26"/>
      <c r="E27" s="27"/>
      <c r="F27" s="28"/>
      <c r="G27" s="28"/>
      <c r="H27" s="28"/>
      <c r="I27" s="29"/>
      <c r="J27" s="28"/>
      <c r="K27" s="29">
        <f>(K25)*$B25</f>
        <v>51361.22600000001</v>
      </c>
      <c r="L27" s="94">
        <f>(L25)*$B25</f>
        <v>128403.06500000002</v>
      </c>
      <c r="M27" s="94">
        <f>(M25/100)*$B25</f>
        <v>0</v>
      </c>
      <c r="N27" s="28">
        <f>(N25)*$B25</f>
        <v>154083.678</v>
      </c>
      <c r="O27" s="28">
        <f>(O25)*$B25</f>
        <v>128403.06500000002</v>
      </c>
      <c r="P27" s="28">
        <f>(P25)*$B25</f>
        <v>51361.22600000001</v>
      </c>
      <c r="Q27" s="94"/>
      <c r="R27" s="94"/>
      <c r="S27" s="15">
        <f t="shared" si="0"/>
        <v>513612.26000000007</v>
      </c>
    </row>
    <row r="28" spans="1:19" ht="24.75" customHeight="1">
      <c r="A28" s="89" t="s">
        <v>12</v>
      </c>
      <c r="B28" s="93">
        <f>'[1]TRECHO 07'!$D$23</f>
        <v>202422.36</v>
      </c>
      <c r="C28" s="30" t="s">
        <v>4</v>
      </c>
      <c r="D28" s="40"/>
      <c r="E28" s="41"/>
      <c r="F28" s="48"/>
      <c r="G28" s="5">
        <v>0.05</v>
      </c>
      <c r="H28" s="5">
        <v>0.1</v>
      </c>
      <c r="I28" s="5">
        <v>0.15</v>
      </c>
      <c r="J28" s="5">
        <v>0.2</v>
      </c>
      <c r="K28" s="5">
        <v>0.2</v>
      </c>
      <c r="L28" s="98">
        <v>0.15</v>
      </c>
      <c r="M28" s="98"/>
      <c r="N28" s="5">
        <v>0.1</v>
      </c>
      <c r="O28" s="5">
        <v>0.05</v>
      </c>
      <c r="P28" s="18"/>
      <c r="Q28" s="99"/>
      <c r="R28" s="99"/>
      <c r="S28" s="6">
        <f t="shared" si="0"/>
        <v>1</v>
      </c>
    </row>
    <row r="29" spans="1:19" ht="4.5" customHeight="1">
      <c r="A29" s="89"/>
      <c r="B29" s="93"/>
      <c r="C29" s="4"/>
      <c r="D29" s="42"/>
      <c r="E29" s="43"/>
      <c r="F29" s="50"/>
      <c r="G29" s="45"/>
      <c r="H29" s="45"/>
      <c r="I29" s="45"/>
      <c r="J29" s="45"/>
      <c r="K29" s="45"/>
      <c r="L29" s="100"/>
      <c r="M29" s="100"/>
      <c r="N29" s="46"/>
      <c r="O29" s="46"/>
      <c r="P29" s="50"/>
      <c r="Q29" s="42"/>
      <c r="R29" s="43"/>
      <c r="S29" s="6">
        <f t="shared" si="0"/>
        <v>0</v>
      </c>
    </row>
    <row r="30" spans="1:19" ht="24.75" customHeight="1">
      <c r="A30" s="89"/>
      <c r="B30" s="93"/>
      <c r="C30" s="11" t="s">
        <v>5</v>
      </c>
      <c r="D30" s="26"/>
      <c r="E30" s="27"/>
      <c r="F30" s="28"/>
      <c r="G30" s="28">
        <f aca="true" t="shared" si="5" ref="G30:L30">(G28)*$B28</f>
        <v>10121.118</v>
      </c>
      <c r="H30" s="28">
        <f t="shared" si="5"/>
        <v>20242.236</v>
      </c>
      <c r="I30" s="28">
        <f t="shared" si="5"/>
        <v>30363.353999999996</v>
      </c>
      <c r="J30" s="28">
        <f t="shared" si="5"/>
        <v>40484.472</v>
      </c>
      <c r="K30" s="28">
        <f t="shared" si="5"/>
        <v>40484.472</v>
      </c>
      <c r="L30" s="94">
        <f t="shared" si="5"/>
        <v>30363.353999999996</v>
      </c>
      <c r="M30" s="94">
        <f>(M28/100)*$B28</f>
        <v>0</v>
      </c>
      <c r="N30" s="28">
        <f>(N28)*$B28</f>
        <v>20242.236</v>
      </c>
      <c r="O30" s="28">
        <f>(O28)*$B28</f>
        <v>10121.118</v>
      </c>
      <c r="P30" s="28"/>
      <c r="Q30" s="94"/>
      <c r="R30" s="94"/>
      <c r="S30" s="15">
        <f t="shared" si="0"/>
        <v>202422.36</v>
      </c>
    </row>
    <row r="31" spans="1:19" ht="24.75" customHeight="1">
      <c r="A31" s="89" t="s">
        <v>13</v>
      </c>
      <c r="B31" s="93">
        <f>'[1]TRECHO 07'!$D$24</f>
        <v>0</v>
      </c>
      <c r="C31" s="30" t="s">
        <v>4</v>
      </c>
      <c r="D31" s="40"/>
      <c r="E31" s="41"/>
      <c r="F31" s="48"/>
      <c r="G31" s="5">
        <v>0.3</v>
      </c>
      <c r="H31" s="5">
        <v>0.4</v>
      </c>
      <c r="I31" s="5">
        <v>0.3</v>
      </c>
      <c r="J31" s="48"/>
      <c r="K31" s="49"/>
      <c r="L31" s="40"/>
      <c r="M31" s="41"/>
      <c r="N31" s="48"/>
      <c r="O31" s="48"/>
      <c r="P31" s="48"/>
      <c r="Q31" s="40"/>
      <c r="R31" s="41"/>
      <c r="S31" s="6">
        <f t="shared" si="0"/>
        <v>1</v>
      </c>
    </row>
    <row r="32" spans="1:19" ht="4.5" customHeight="1">
      <c r="A32" s="89"/>
      <c r="B32" s="93"/>
      <c r="C32" s="4"/>
      <c r="D32" s="42"/>
      <c r="E32" s="43"/>
      <c r="F32" s="50"/>
      <c r="G32" s="39"/>
      <c r="H32" s="39"/>
      <c r="I32" s="39"/>
      <c r="J32" s="50"/>
      <c r="K32" s="51"/>
      <c r="L32" s="42"/>
      <c r="M32" s="43"/>
      <c r="N32" s="50"/>
      <c r="O32" s="50"/>
      <c r="P32" s="50"/>
      <c r="Q32" s="42"/>
      <c r="R32" s="43"/>
      <c r="S32" s="6">
        <f t="shared" si="0"/>
        <v>0</v>
      </c>
    </row>
    <row r="33" spans="1:19" ht="24.75" customHeight="1">
      <c r="A33" s="89"/>
      <c r="B33" s="93"/>
      <c r="C33" s="11" t="s">
        <v>5</v>
      </c>
      <c r="D33" s="26"/>
      <c r="E33" s="27"/>
      <c r="F33" s="28"/>
      <c r="G33" s="28">
        <f>(G31)*$B31</f>
        <v>0</v>
      </c>
      <c r="H33" s="28">
        <f>(H31)*$B31</f>
        <v>0</v>
      </c>
      <c r="I33" s="28">
        <f>(I31)*$B31</f>
        <v>0</v>
      </c>
      <c r="J33" s="28"/>
      <c r="K33" s="28"/>
      <c r="L33" s="26"/>
      <c r="M33" s="27"/>
      <c r="N33" s="28"/>
      <c r="O33" s="28"/>
      <c r="P33" s="28"/>
      <c r="Q33" s="94"/>
      <c r="R33" s="94"/>
      <c r="S33" s="15">
        <f t="shared" si="0"/>
        <v>0</v>
      </c>
    </row>
    <row r="34" spans="1:18" ht="24.75" customHeight="1">
      <c r="A34" s="89" t="s">
        <v>14</v>
      </c>
      <c r="B34" s="90">
        <f>SUM(B4:B33)</f>
        <v>12085501.7</v>
      </c>
      <c r="C34" s="52" t="s">
        <v>4</v>
      </c>
      <c r="D34" s="91">
        <f>(D36/$B$34)</f>
        <v>0.025034223863788792</v>
      </c>
      <c r="E34" s="91"/>
      <c r="F34" s="53">
        <f aca="true" t="shared" si="6" ref="F34:L34">(F36/$B$34)</f>
        <v>0.04947976659206461</v>
      </c>
      <c r="G34" s="53">
        <f t="shared" si="6"/>
        <v>0.06108466809979432</v>
      </c>
      <c r="H34" s="53">
        <f t="shared" si="6"/>
        <v>0.11032457862829147</v>
      </c>
      <c r="I34" s="53">
        <f t="shared" si="6"/>
        <v>0.14352376484825619</v>
      </c>
      <c r="J34" s="53">
        <f t="shared" si="6"/>
        <v>0.13521851658537273</v>
      </c>
      <c r="K34" s="53">
        <f t="shared" si="6"/>
        <v>0.15191991513798722</v>
      </c>
      <c r="L34" s="95">
        <f t="shared" si="6"/>
        <v>0.12347072701698433</v>
      </c>
      <c r="M34" s="95"/>
      <c r="N34" s="53">
        <f>(N36/$B$34)</f>
        <v>0.11237216007937843</v>
      </c>
      <c r="O34" s="53">
        <f>(O36/$B$34)</f>
        <v>0.05747759207811788</v>
      </c>
      <c r="P34" s="53">
        <f>(P36/$B$34)</f>
        <v>0.021793947947729805</v>
      </c>
      <c r="Q34" s="91">
        <f>(Q36/$B$34)</f>
        <v>0.008300139122234372</v>
      </c>
      <c r="R34" s="91"/>
    </row>
    <row r="35" spans="1:18" s="33" customFormat="1" ht="4.5" customHeight="1">
      <c r="A35" s="89"/>
      <c r="B35" s="90"/>
      <c r="C35" s="54"/>
      <c r="D35" s="55"/>
      <c r="E35" s="56"/>
      <c r="F35" s="57"/>
      <c r="G35" s="57"/>
      <c r="H35" s="57"/>
      <c r="I35" s="58"/>
      <c r="J35" s="57"/>
      <c r="K35" s="58"/>
      <c r="L35" s="96"/>
      <c r="M35" s="96"/>
      <c r="N35" s="57"/>
      <c r="O35" s="57"/>
      <c r="P35" s="57"/>
      <c r="Q35" s="55"/>
      <c r="R35" s="56"/>
    </row>
    <row r="36" spans="1:18" ht="24.75" customHeight="1">
      <c r="A36" s="89"/>
      <c r="B36" s="90"/>
      <c r="C36" s="59" t="s">
        <v>5</v>
      </c>
      <c r="D36" s="88">
        <f>D6+D9+D12+D15+D18+D21+D24+D27+D30+D33</f>
        <v>302551.155064</v>
      </c>
      <c r="E36" s="88"/>
      <c r="F36" s="60">
        <f aca="true" t="shared" si="7" ref="F36:K36">F6+F9+F12+F15+F18+F21+F24+F27+F30+F33</f>
        <v>597987.803264</v>
      </c>
      <c r="G36" s="60">
        <f t="shared" si="7"/>
        <v>738238.860164</v>
      </c>
      <c r="H36" s="60">
        <f t="shared" si="7"/>
        <v>1333327.882564</v>
      </c>
      <c r="I36" s="61">
        <f t="shared" si="7"/>
        <v>1734556.7040640002</v>
      </c>
      <c r="J36" s="60">
        <f t="shared" si="7"/>
        <v>1634183.6120640002</v>
      </c>
      <c r="K36" s="60">
        <f t="shared" si="7"/>
        <v>1836028.3926640002</v>
      </c>
      <c r="L36" s="88">
        <f>L6+L9+L12+L15+L18+L21+L24+L27+L30+L33:M33</f>
        <v>1492205.681264</v>
      </c>
      <c r="M36" s="88"/>
      <c r="N36" s="60">
        <f>N6+N9+N12+N15+N18+N21+N24+N27+N30+N33</f>
        <v>1358073.931672</v>
      </c>
      <c r="O36" s="60">
        <f>O6+O9+O12+O15+O18+O21+O24+O27+O30+O33</f>
        <v>694645.5367720001</v>
      </c>
      <c r="P36" s="60">
        <f>P6+P9+P12+P15+P18+P21+P24+P27+P30+P33</f>
        <v>263390.79497200006</v>
      </c>
      <c r="Q36" s="88">
        <f>Q6+Q9+R12+Q15+Q18+Q21+Q24:R24+Q27+Q30+Q33</f>
        <v>100311.345472</v>
      </c>
      <c r="R36" s="88"/>
    </row>
    <row r="37" spans="1:18" ht="24.75" customHeight="1">
      <c r="A37" s="89" t="s">
        <v>15</v>
      </c>
      <c r="B37" s="90"/>
      <c r="C37" s="52" t="s">
        <v>4</v>
      </c>
      <c r="D37" s="91">
        <f>(D38/$B$34)</f>
        <v>0.025034223863788792</v>
      </c>
      <c r="E37" s="91"/>
      <c r="F37" s="53">
        <f aca="true" t="shared" si="8" ref="F37:L37">(F38/$B$34)</f>
        <v>0.0745139904558534</v>
      </c>
      <c r="G37" s="53">
        <f t="shared" si="8"/>
        <v>0.13559865855564773</v>
      </c>
      <c r="H37" s="53">
        <f t="shared" si="8"/>
        <v>0.24592323718393916</v>
      </c>
      <c r="I37" s="53">
        <f t="shared" si="8"/>
        <v>0.38944700203219534</v>
      </c>
      <c r="J37" s="53">
        <f t="shared" si="8"/>
        <v>0.524665518617568</v>
      </c>
      <c r="K37" s="53">
        <f t="shared" si="8"/>
        <v>0.6765854337555554</v>
      </c>
      <c r="L37" s="91">
        <f t="shared" si="8"/>
        <v>0.8000561607725397</v>
      </c>
      <c r="M37" s="91"/>
      <c r="N37" s="62">
        <f>(N38/$B$34)</f>
        <v>0.912428320851918</v>
      </c>
      <c r="O37" s="62">
        <f>(O38/$B$34)</f>
        <v>0.9699059129300359</v>
      </c>
      <c r="P37" s="62">
        <f>(P38/$B$34)</f>
        <v>0.9916998608777657</v>
      </c>
      <c r="Q37" s="91">
        <f>(Q38/$B$34)</f>
        <v>1.0000000000000002</v>
      </c>
      <c r="R37" s="91"/>
    </row>
    <row r="38" spans="1:18" ht="24.75" customHeight="1">
      <c r="A38" s="89"/>
      <c r="B38" s="90"/>
      <c r="C38" s="59" t="s">
        <v>5</v>
      </c>
      <c r="D38" s="92">
        <f>D36</f>
        <v>302551.155064</v>
      </c>
      <c r="E38" s="92"/>
      <c r="F38" s="63">
        <f>F36+D38</f>
        <v>900538.958328</v>
      </c>
      <c r="G38" s="63">
        <f aca="true" t="shared" si="9" ref="G38:L38">G36+F38</f>
        <v>1638777.818492</v>
      </c>
      <c r="H38" s="63">
        <f t="shared" si="9"/>
        <v>2972105.701056</v>
      </c>
      <c r="I38" s="63">
        <f t="shared" si="9"/>
        <v>4706662.40512</v>
      </c>
      <c r="J38" s="63">
        <f t="shared" si="9"/>
        <v>6340846.017184</v>
      </c>
      <c r="K38" s="63">
        <f t="shared" si="9"/>
        <v>8176874.409848001</v>
      </c>
      <c r="L38" s="92">
        <f t="shared" si="9"/>
        <v>9669080.091112</v>
      </c>
      <c r="M38" s="92"/>
      <c r="N38" s="63">
        <f>N36+L38</f>
        <v>11027154.022784</v>
      </c>
      <c r="O38" s="63">
        <f>O36+N38</f>
        <v>11721799.559556</v>
      </c>
      <c r="P38" s="63">
        <f>P36+O38</f>
        <v>11985190.354528</v>
      </c>
      <c r="Q38" s="92">
        <f>Q36+P38</f>
        <v>12085501.700000001</v>
      </c>
      <c r="R38" s="92"/>
    </row>
    <row r="39" spans="1:18" s="69" customFormat="1" ht="30" customHeight="1">
      <c r="A39" s="64" t="s">
        <v>16</v>
      </c>
      <c r="B39" s="65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7"/>
      <c r="N39" s="67"/>
      <c r="O39" s="67"/>
      <c r="P39" s="67"/>
      <c r="Q39" s="67"/>
      <c r="R39" s="68"/>
    </row>
    <row r="40" spans="1:18" s="69" customFormat="1" ht="10.5" customHeight="1">
      <c r="A40" s="70"/>
      <c r="B40" s="71"/>
      <c r="C40" s="72"/>
      <c r="D40" s="73"/>
      <c r="E40" s="74"/>
      <c r="F40" s="85" t="s">
        <v>17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s="69" customFormat="1" ht="10.5" customHeight="1">
      <c r="A41" s="75" t="s">
        <v>18</v>
      </c>
      <c r="B41" s="76"/>
      <c r="C41" s="77"/>
      <c r="D41" s="66"/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s="69" customFormat="1" ht="10.5" customHeight="1">
      <c r="A42" s="75" t="s">
        <v>23</v>
      </c>
      <c r="B42" s="76"/>
      <c r="C42" s="77"/>
      <c r="D42" s="66"/>
      <c r="E42" s="78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s="69" customFormat="1" ht="10.5" customHeight="1">
      <c r="A43" s="75" t="s">
        <v>24</v>
      </c>
      <c r="B43" s="76"/>
      <c r="C43" s="77"/>
      <c r="D43" s="66"/>
      <c r="E43" s="78"/>
      <c r="F43" s="86" t="s">
        <v>19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 t="s">
        <v>20</v>
      </c>
      <c r="R43" s="87"/>
    </row>
    <row r="44" spans="1:18" s="69" customFormat="1" ht="10.5" customHeight="1">
      <c r="A44" s="75" t="s">
        <v>22</v>
      </c>
      <c r="B44" s="79"/>
      <c r="C44" s="77"/>
      <c r="D44" s="66"/>
      <c r="E44" s="78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7"/>
      <c r="R44" s="87"/>
    </row>
    <row r="45" spans="1:18" s="69" customFormat="1" ht="10.5" customHeight="1">
      <c r="A45" s="80"/>
      <c r="B45" s="81"/>
      <c r="C45" s="82"/>
      <c r="D45" s="83"/>
      <c r="E45" s="84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R45" s="87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5.25" customHeight="1"/>
    <row r="59" ht="12.75" customHeight="1"/>
    <row r="63" ht="14.2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 selectLockedCells="1" selectUnlockedCells="1"/>
  <mergeCells count="88">
    <mergeCell ref="A1:R1"/>
    <mergeCell ref="A2:A3"/>
    <mergeCell ref="B2:B3"/>
    <mergeCell ref="D2:R2"/>
    <mergeCell ref="D3:E3"/>
    <mergeCell ref="L3:M3"/>
    <mergeCell ref="Q3:R3"/>
    <mergeCell ref="A4:A6"/>
    <mergeCell ref="B4:B6"/>
    <mergeCell ref="D4:E4"/>
    <mergeCell ref="L4:M4"/>
    <mergeCell ref="Q4:R4"/>
    <mergeCell ref="L5:M5"/>
    <mergeCell ref="D6:E6"/>
    <mergeCell ref="L6:M6"/>
    <mergeCell ref="Q6:R6"/>
    <mergeCell ref="A7:A9"/>
    <mergeCell ref="B7:B9"/>
    <mergeCell ref="L7:M7"/>
    <mergeCell ref="L8:M8"/>
    <mergeCell ref="L9:M9"/>
    <mergeCell ref="Q9:R9"/>
    <mergeCell ref="A10:A12"/>
    <mergeCell ref="B10:B12"/>
    <mergeCell ref="L10:M10"/>
    <mergeCell ref="L11:M11"/>
    <mergeCell ref="L12:M12"/>
    <mergeCell ref="A13:A15"/>
    <mergeCell ref="B13:B15"/>
    <mergeCell ref="D13:E13"/>
    <mergeCell ref="L13:M13"/>
    <mergeCell ref="L14:M14"/>
    <mergeCell ref="D15:E15"/>
    <mergeCell ref="L15:M15"/>
    <mergeCell ref="Q15:R15"/>
    <mergeCell ref="A16:A18"/>
    <mergeCell ref="B16:B18"/>
    <mergeCell ref="L16:M16"/>
    <mergeCell ref="H17:I17"/>
    <mergeCell ref="L17:M17"/>
    <mergeCell ref="L18:M18"/>
    <mergeCell ref="Q18:R18"/>
    <mergeCell ref="A19:A21"/>
    <mergeCell ref="B19:B21"/>
    <mergeCell ref="L19:M19"/>
    <mergeCell ref="L20:M20"/>
    <mergeCell ref="L21:M21"/>
    <mergeCell ref="Q21:R21"/>
    <mergeCell ref="A22:A24"/>
    <mergeCell ref="B22:B24"/>
    <mergeCell ref="L22:M22"/>
    <mergeCell ref="L24:M24"/>
    <mergeCell ref="A25:A27"/>
    <mergeCell ref="B25:B27"/>
    <mergeCell ref="L25:M25"/>
    <mergeCell ref="A28:A30"/>
    <mergeCell ref="B28:B30"/>
    <mergeCell ref="L28:M28"/>
    <mergeCell ref="Q28:R28"/>
    <mergeCell ref="L29:M29"/>
    <mergeCell ref="L30:M30"/>
    <mergeCell ref="Q30:R30"/>
    <mergeCell ref="Q34:R34"/>
    <mergeCell ref="L35:M35"/>
    <mergeCell ref="D36:E36"/>
    <mergeCell ref="Q25:R25"/>
    <mergeCell ref="L27:M27"/>
    <mergeCell ref="Q27:R27"/>
    <mergeCell ref="D38:E38"/>
    <mergeCell ref="L38:M38"/>
    <mergeCell ref="Q38:R38"/>
    <mergeCell ref="A31:A33"/>
    <mergeCell ref="B31:B33"/>
    <mergeCell ref="Q33:R33"/>
    <mergeCell ref="A34:A36"/>
    <mergeCell ref="B34:B36"/>
    <mergeCell ref="D34:E34"/>
    <mergeCell ref="L34:M34"/>
    <mergeCell ref="F40:R42"/>
    <mergeCell ref="F43:P45"/>
    <mergeCell ref="Q43:R45"/>
    <mergeCell ref="L36:M36"/>
    <mergeCell ref="Q36:R36"/>
    <mergeCell ref="A37:A38"/>
    <mergeCell ref="B37:B38"/>
    <mergeCell ref="D37:E37"/>
    <mergeCell ref="L37:M37"/>
    <mergeCell ref="Q37:R37"/>
  </mergeCells>
  <printOptions horizontalCentered="1"/>
  <pageMargins left="0.39375" right="0.39375" top="0.9840277777777777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Thais Barra</cp:lastModifiedBy>
  <dcterms:modified xsi:type="dcterms:W3CDTF">2019-11-06T13:34:12Z</dcterms:modified>
  <cp:category/>
  <cp:version/>
  <cp:contentType/>
  <cp:contentStatus/>
</cp:coreProperties>
</file>