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luciana.costa\Desktop\DOCUMENTOS\CP 13-2017 FISCALIZAÇÃO TÉCNICA\MEDIÇÃO\"/>
    </mc:Choice>
  </mc:AlternateContent>
  <bookViews>
    <workbookView xWindow="0" yWindow="0" windowWidth="16380" windowHeight="8190" tabRatio="500"/>
  </bookViews>
  <sheets>
    <sheet name="6ª MEDIÇÃO" sheetId="1" r:id="rId1"/>
    <sheet name="ALMOXARIFE" sheetId="2" r:id="rId2"/>
    <sheet name="MOTORISTA" sheetId="3" r:id="rId3"/>
    <sheet name="MESTRE DE OBRAS" sheetId="4" r:id="rId4"/>
    <sheet name="CALCETEIRO" sheetId="5" r:id="rId5"/>
    <sheet name="BOMBEIRO HIDRÁULICO" sheetId="6" r:id="rId6"/>
    <sheet name="PINTOR" sheetId="7" r:id="rId7"/>
    <sheet name="ELETRICISTA PREDIAL" sheetId="8" r:id="rId8"/>
    <sheet name="CARPINTEIRO" sheetId="9" r:id="rId9"/>
    <sheet name="ENCARREGADO" sheetId="10" r:id="rId10"/>
    <sheet name="ELETRICISTA ILUMINAÇÃO" sheetId="11" r:id="rId11"/>
    <sheet name="SERRALHEIRO" sheetId="12" r:id="rId12"/>
    <sheet name="PEDREIRO" sheetId="13" r:id="rId13"/>
    <sheet name="AJUDANTE PRÁTICO" sheetId="14" r:id="rId14"/>
    <sheet name="AUXILIAR DE OBRAS" sheetId="15" r:id="rId15"/>
    <sheet name="VAN A DIESEL" sheetId="16" r:id="rId16"/>
    <sheet name="MEMÓRIA CÁLCULO DAS OBRIGAÇÕES" sheetId="17" r:id="rId17"/>
  </sheets>
  <definedNames>
    <definedName name="_xlnm.Print_Area" localSheetId="0">'6ª MEDIÇÃO'!$A$1:$Q$42</definedName>
    <definedName name="_xlnm.Print_Area" localSheetId="13">'AJUDANTE PRÁTICO'!$A$1:$E$105</definedName>
    <definedName name="_xlnm.Print_Area" localSheetId="1">ALMOXARIFE!$A$1:$E$133</definedName>
    <definedName name="_xlnm.Print_Area" localSheetId="14">'AUXILIAR DE OBRAS'!$A$1:$E$105</definedName>
    <definedName name="_xlnm.Print_Area" localSheetId="5">'BOMBEIRO HIDRÁULICO'!$A$1:$E$134</definedName>
    <definedName name="_xlnm.Print_Area" localSheetId="4">CALCETEIRO!$A$1:$E$132</definedName>
    <definedName name="_xlnm.Print_Area" localSheetId="8">CARPINTEIRO!$A$1:$E$134</definedName>
    <definedName name="_xlnm.Print_Area" localSheetId="10">'ELETRICISTA ILUMINAÇÃO'!$A$1:$E$121</definedName>
    <definedName name="_xlnm.Print_Area" localSheetId="7">'ELETRICISTA PREDIAL'!$A$1:$E$109</definedName>
    <definedName name="_xlnm.Print_Area" localSheetId="9">ENCARREGADO!$A$1:$E$99</definedName>
    <definedName name="_xlnm.Print_Area" localSheetId="3">'MESTRE DE OBRAS'!$A$1:$E$99</definedName>
    <definedName name="_xlnm.Print_Area" localSheetId="2">MOTORISTA!$A$1:$E$101</definedName>
    <definedName name="_xlnm.Print_Area" localSheetId="12">PEDREIRO!$A$1:$E$134</definedName>
    <definedName name="_xlnm.Print_Area" localSheetId="6">PINTOR!$A$1:$E$134</definedName>
    <definedName name="_xlnm.Print_Area" localSheetId="11">SERRALHEIRO!$A$1:$E$133</definedName>
    <definedName name="_xlnm.Print_Area" localSheetId="15">'VAN A DIESEL'!$A$1:$E$77</definedName>
    <definedName name="Print_Area_0" localSheetId="0">'6ª MEDIÇÃO'!$A$1:$Q$42</definedName>
    <definedName name="Print_Area_0" localSheetId="13">'AJUDANTE PRÁTICO'!$A$1:$E$104</definedName>
    <definedName name="Print_Area_0" localSheetId="1">ALMOXARIFE!$A$1:$E$133</definedName>
    <definedName name="Print_Area_0" localSheetId="14">'AUXILIAR DE OBRAS'!$A$1:$E$105</definedName>
    <definedName name="Print_Area_0" localSheetId="5">'BOMBEIRO HIDRÁULICO'!$A$1:$E$133</definedName>
    <definedName name="Print_Area_0" localSheetId="4">CALCETEIRO!$A$1:$E$133</definedName>
    <definedName name="Print_Area_0" localSheetId="8">CARPINTEIRO!$A$1:$E$133</definedName>
    <definedName name="Print_Area_0" localSheetId="10">'ELETRICISTA ILUMINAÇÃO'!$A$1:$E$121</definedName>
    <definedName name="Print_Area_0" localSheetId="7">'ELETRICISTA PREDIAL'!$A$1:$E$109</definedName>
    <definedName name="Print_Area_0" localSheetId="9">ENCARREGADO!$A$1:$E$99</definedName>
    <definedName name="Print_Area_0" localSheetId="3">'MESTRE DE OBRAS'!$A$1:$E$99</definedName>
    <definedName name="Print_Area_0" localSheetId="2">MOTORISTA!$A$1:$E$102</definedName>
    <definedName name="Print_Area_0" localSheetId="12">PEDREIRO!$A$1:$E$134</definedName>
    <definedName name="Print_Area_0" localSheetId="6">PINTOR!$A$1:$E$133</definedName>
    <definedName name="Print_Area_0" localSheetId="11">SERRALHEIRO!$A$1:$E$133</definedName>
    <definedName name="Print_Area_0" localSheetId="15">'VAN A DIESEL'!$A$1:$E$77</definedName>
    <definedName name="Print_Area_0_0" localSheetId="0">'6ª MEDIÇÃO'!$A$1:$Q$42</definedName>
    <definedName name="Print_Area_0_0" localSheetId="13">'AJUDANTE PRÁTICO'!$A$1:$E$105</definedName>
    <definedName name="Print_Area_0_0" localSheetId="1">ALMOXARIFE!$A$1:$E$133</definedName>
    <definedName name="Print_Area_0_0" localSheetId="14">'AUXILIAR DE OBRAS'!$A$1:$E$105</definedName>
    <definedName name="Print_Area_0_0" localSheetId="5">'BOMBEIRO HIDRÁULICO'!$A$1:$E$134</definedName>
    <definedName name="Print_Area_0_0" localSheetId="4">CALCETEIRO!$A$1:$E$132</definedName>
    <definedName name="Print_Area_0_0" localSheetId="8">CARPINTEIRO!$A$1:$E$134</definedName>
    <definedName name="Print_Area_0_0" localSheetId="10">'ELETRICISTA ILUMINAÇÃO'!$A$1:$E$121</definedName>
    <definedName name="Print_Area_0_0" localSheetId="7">'ELETRICISTA PREDIAL'!$A$1:$E$109</definedName>
    <definedName name="Print_Area_0_0" localSheetId="9">ENCARREGADO!$A$1:$E$99</definedName>
    <definedName name="Print_Area_0_0" localSheetId="3">'MESTRE DE OBRAS'!$A$1:$E$99</definedName>
    <definedName name="Print_Area_0_0" localSheetId="2">MOTORISTA!$A$1:$E$101</definedName>
    <definedName name="Print_Area_0_0" localSheetId="12">PEDREIRO!$A$1:$E$134</definedName>
    <definedName name="Print_Area_0_0" localSheetId="6">PINTOR!$A$1:$E$134</definedName>
    <definedName name="Print_Area_0_0" localSheetId="11">SERRALHEIRO!$A$1:$E$133</definedName>
    <definedName name="Print_Area_0_0" localSheetId="15">'VAN A DIESEL'!$A$1:$E$77</definedName>
    <definedName name="Print_Area_0_0_0" localSheetId="0">'6ª MEDIÇÃO'!$A$1:$Q$42</definedName>
    <definedName name="Print_Area_0_0_0" localSheetId="13">'AJUDANTE PRÁTICO'!$A$1:$E$104</definedName>
    <definedName name="Print_Area_0_0_0" localSheetId="1">ALMOXARIFE!$A$1:$E$133</definedName>
    <definedName name="Print_Area_0_0_0" localSheetId="14">'AUXILIAR DE OBRAS'!$A$1:$E$105</definedName>
    <definedName name="Print_Area_0_0_0" localSheetId="5">'BOMBEIRO HIDRÁULICO'!$A$1:$E$133</definedName>
    <definedName name="Print_Area_0_0_0" localSheetId="4">CALCETEIRO!$A$1:$E$133</definedName>
    <definedName name="Print_Area_0_0_0" localSheetId="8">CARPINTEIRO!$A$1:$E$133</definedName>
    <definedName name="Print_Area_0_0_0" localSheetId="10">'ELETRICISTA ILUMINAÇÃO'!$A$1:$E$121</definedName>
    <definedName name="Print_Area_0_0_0" localSheetId="7">'ELETRICISTA PREDIAL'!$A$1:$E$109</definedName>
    <definedName name="Print_Area_0_0_0" localSheetId="9">ENCARREGADO!$A$1:$E$99</definedName>
    <definedName name="Print_Area_0_0_0" localSheetId="3">'MESTRE DE OBRAS'!$A$1:$E$99</definedName>
    <definedName name="Print_Area_0_0_0" localSheetId="2">MOTORISTA!$A$1:$E$102</definedName>
    <definedName name="Print_Area_0_0_0" localSheetId="12">PEDREIRO!$A$1:$E$134</definedName>
    <definedName name="Print_Area_0_0_0" localSheetId="6">PINTOR!$A$1:$E$133</definedName>
    <definedName name="Print_Area_0_0_0" localSheetId="11">SERRALHEIRO!$A$1:$E$133</definedName>
    <definedName name="Print_Area_0_0_0" localSheetId="15">'VAN A DIESEL'!$A$1:$E$77</definedName>
    <definedName name="Print_Area_0_0_0_0" localSheetId="0">'6ª MEDIÇÃO'!$A$1:$Q$42</definedName>
    <definedName name="Print_Area_0_0_0_0" localSheetId="13">'AJUDANTE PRÁTICO'!$A$1:$E$105</definedName>
    <definedName name="Print_Area_0_0_0_0" localSheetId="1">ALMOXARIFE!$A$1:$E$133</definedName>
    <definedName name="Print_Area_0_0_0_0" localSheetId="14">'AUXILIAR DE OBRAS'!$A$1:$E$105</definedName>
    <definedName name="Print_Area_0_0_0_0" localSheetId="5">'BOMBEIRO HIDRÁULICO'!$A$1:$E$134</definedName>
    <definedName name="Print_Area_0_0_0_0" localSheetId="4">CALCETEIRO!$A$1:$E$132</definedName>
    <definedName name="Print_Area_0_0_0_0" localSheetId="8">CARPINTEIRO!$A$1:$E$134</definedName>
    <definedName name="Print_Area_0_0_0_0" localSheetId="10">'ELETRICISTA ILUMINAÇÃO'!$A$1:$E$121</definedName>
    <definedName name="Print_Area_0_0_0_0" localSheetId="7">'ELETRICISTA PREDIAL'!$A$1:$E$109</definedName>
    <definedName name="Print_Area_0_0_0_0" localSheetId="9">ENCARREGADO!$A$1:$E$99</definedName>
    <definedName name="Print_Area_0_0_0_0" localSheetId="3">'MESTRE DE OBRAS'!$A$1:$E$99</definedName>
    <definedName name="Print_Area_0_0_0_0" localSheetId="2">MOTORISTA!$A$1:$E$101</definedName>
    <definedName name="Print_Area_0_0_0_0" localSheetId="12">PEDREIRO!$A$1:$E$134</definedName>
    <definedName name="Print_Area_0_0_0_0" localSheetId="6">PINTOR!$A$1:$E$134</definedName>
    <definedName name="Print_Area_0_0_0_0" localSheetId="11">SERRALHEIRO!$A$1:$E$133</definedName>
    <definedName name="Print_Area_0_0_0_0" localSheetId="15">'VAN A DIESEL'!$A$1:$E$77</definedName>
    <definedName name="Print_Area_0_0_0_0_0" localSheetId="13">'AJUDANTE PRÁTICO'!$A$1:$E$104</definedName>
    <definedName name="Print_Area_0_0_0_0_0" localSheetId="1">ALMOXARIFE!$A$1:$E$133</definedName>
    <definedName name="Print_Area_0_0_0_0_0" localSheetId="14">'AUXILIAR DE OBRAS'!$A$1:$E$105</definedName>
    <definedName name="Print_Area_0_0_0_0_0" localSheetId="5">'BOMBEIRO HIDRÁULICO'!$A$1:$E$133</definedName>
    <definedName name="Print_Area_0_0_0_0_0" localSheetId="4">CALCETEIRO!$A$1:$E$133</definedName>
    <definedName name="Print_Area_0_0_0_0_0" localSheetId="8">CARPINTEIRO!$A$1:$E$133</definedName>
    <definedName name="Print_Area_0_0_0_0_0" localSheetId="10">'ELETRICISTA ILUMINAÇÃO'!$A$1:$E$121</definedName>
    <definedName name="Print_Area_0_0_0_0_0" localSheetId="7">'ELETRICISTA PREDIAL'!$A$1:$E$109</definedName>
    <definedName name="Print_Area_0_0_0_0_0" localSheetId="9">ENCARREGADO!$A$1:$E$99</definedName>
    <definedName name="Print_Area_0_0_0_0_0" localSheetId="3">'MESTRE DE OBRAS'!$A$1:$E$99</definedName>
    <definedName name="Print_Area_0_0_0_0_0" localSheetId="2">MOTORISTA!$A$1:$E$102</definedName>
    <definedName name="Print_Area_0_0_0_0_0" localSheetId="12">PEDREIRO!$A$1:$E$134</definedName>
    <definedName name="Print_Area_0_0_0_0_0" localSheetId="6">PINTOR!$A$1:$E$133</definedName>
    <definedName name="Print_Area_0_0_0_0_0" localSheetId="11">SERRALHEIRO!$A$1:$E$133</definedName>
    <definedName name="Print_Area_0_0_0_0_0" localSheetId="15">'VAN A DIESEL'!$A$1:$E$77</definedName>
    <definedName name="Print_Area_0_0_0_0_0_0" localSheetId="13">'AJUDANTE PRÁTICO'!$A$1:$E$104</definedName>
    <definedName name="Print_Area_0_0_0_0_0_0" localSheetId="1">ALMOXARIFE!$A$1:$E$133</definedName>
    <definedName name="Print_Area_0_0_0_0_0_0" localSheetId="14">'AUXILIAR DE OBRAS'!$A$1:$E$105</definedName>
    <definedName name="Print_Area_0_0_0_0_0_0" localSheetId="5">'BOMBEIRO HIDRÁULICO'!$A$1:$E$129</definedName>
    <definedName name="Print_Area_0_0_0_0_0_0" localSheetId="4">CALCETEIRO!$A$1:$E$129</definedName>
    <definedName name="Print_Area_0_0_0_0_0_0" localSheetId="8">CARPINTEIRO!$A$1:$E$133</definedName>
    <definedName name="Print_Area_0_0_0_0_0_0" localSheetId="10">'ELETRICISTA ILUMINAÇÃO'!$A$1:$E$120</definedName>
    <definedName name="Print_Area_0_0_0_0_0_0" localSheetId="7">'ELETRICISTA PREDIAL'!$A$1:$E$105</definedName>
    <definedName name="Print_Area_0_0_0_0_0_0" localSheetId="9">ENCARREGADO!$A$1:$E$99</definedName>
    <definedName name="Print_Area_0_0_0_0_0_0" localSheetId="3">'MESTRE DE OBRAS'!$A$1:$E$99</definedName>
    <definedName name="Print_Area_0_0_0_0_0_0" localSheetId="2">MOTORISTA!$A$1:$E$101</definedName>
    <definedName name="Print_Area_0_0_0_0_0_0" localSheetId="12">PEDREIRO!$A$1:$E$133</definedName>
    <definedName name="Print_Area_0_0_0_0_0_0" localSheetId="6">PINTOR!$A$1:$E$133</definedName>
    <definedName name="Print_Area_0_0_0_0_0_0" localSheetId="11">SERRALHEIRO!$A$1:$E$133</definedName>
    <definedName name="Print_Area_0_0_0_0_0_0" localSheetId="15">'VAN A DIESEL'!$A$1:$E$77</definedName>
    <definedName name="Print_Area_0_0_0_0_0_0_0" localSheetId="14">'AUXILIAR DE OBRAS'!$A$1:$E$101</definedName>
    <definedName name="Print_Area_0_0_0_0_0_0_0" localSheetId="2">MOTORISTA!$A$1:$E$102</definedName>
    <definedName name="Print_Area_0_0_0_0_0_0_0" localSheetId="15">'VAN A DIESEL'!$A$1:$E$77</definedName>
    <definedName name="Print_Area_0_0_0_0_0_0_0_0" localSheetId="14">'AUXILIAR DE OBRAS'!$A$1:$E$106</definedName>
    <definedName name="Print_Area_0_0_0_0_0_0_0_0" localSheetId="2">MOTORISTA!$A$1:$E$102</definedName>
    <definedName name="Print_Area_0_0_0_0_0_0_0_0" localSheetId="15">'VAN A DIESEL'!$A$1:$E$77</definedName>
    <definedName name="Print_Area_0_0_0_0_0_0_0_0_0" localSheetId="14">'AUXILIAR DE OBRAS'!$A$1:$E$101</definedName>
    <definedName name="Print_Area_0_0_0_0_0_0_0_0_0" localSheetId="2">MOTORISTA!$A$1:$E$102</definedName>
    <definedName name="Print_Area_0_0_0_0_0_0_0_0_0" localSheetId="15">'VAN A DIESEL'!$A$1:$E$77</definedName>
    <definedName name="Print_Area_0_0_0_0_0_0_0_0_0_0" localSheetId="14">'AUXILIAR DE OBRAS'!$A$1:$E$106</definedName>
    <definedName name="Print_Area_0_0_0_0_0_0_0_0_0_0" localSheetId="2">MOTORISTA!$A$1:$E$102</definedName>
    <definedName name="Print_Area_0_0_0_0_0_0_0_0_0_0" localSheetId="15">'VAN A DIESEL'!$A$1:$E$77</definedName>
    <definedName name="Print_Area_0_0_0_0_0_0_0_0_0_0_0" localSheetId="14">'AUXILIAR DE OBRAS'!$A$1:$E$101</definedName>
    <definedName name="Print_Area_0_0_0_0_0_0_0_0_0_0_0_0" localSheetId="14">'AUXILIAR DE OBRAS'!$A$1:$E$101</definedName>
    <definedName name="Print_Area_0_0_0_0_0_0_0_0_0_0_0_0_0" localSheetId="14">'AUXILIAR DE OBRAS'!$A$1:$E$101</definedName>
    <definedName name="Print_Area_0_0_0_0_0_0_0_0_0_0_0_0_0_0" localSheetId="14">'AUXILIAR DE OBRAS'!$A$1:$E$101</definedName>
    <definedName name="Print_Area_0_0_0_0_0_0_0_0_0_0_0_0_0_0_0" localSheetId="14">'AUXILIAR DE OBRAS'!$A$1:$E$101</definedName>
  </definedNames>
  <calcPr calcId="152511"/>
  <fileRecoveryPr repairLoad="1"/>
  <extLst>
    <ext xmlns:loext="http://schemas.libreoffice.org/" uri="{7626C862-2A13-11E5-B345-FEFF819CDC9F}">
      <loext:extCalcPr stringRefSyntax="ExcelA1"/>
    </ext>
  </extLst>
</workbook>
</file>

<file path=xl/calcChain.xml><?xml version="1.0" encoding="utf-8"?>
<calcChain xmlns="http://schemas.openxmlformats.org/spreadsheetml/2006/main">
  <c r="N37" i="1" l="1"/>
  <c r="E76" i="16"/>
  <c r="D57" i="16"/>
  <c r="D56" i="16"/>
  <c r="D58" i="16" s="1"/>
  <c r="D52" i="16"/>
  <c r="D50" i="16"/>
  <c r="D48" i="16"/>
  <c r="E47" i="16"/>
  <c r="E40" i="16"/>
  <c r="E41" i="16" s="1"/>
  <c r="D43" i="16" s="1"/>
  <c r="D34" i="16"/>
  <c r="D30" i="16"/>
  <c r="D25" i="16"/>
  <c r="D24" i="16"/>
  <c r="D23" i="16"/>
  <c r="D19" i="16"/>
  <c r="D16" i="16"/>
  <c r="D15" i="16"/>
  <c r="D11" i="16"/>
  <c r="K2" i="16"/>
  <c r="J2" i="16"/>
  <c r="I2" i="16"/>
  <c r="H2" i="16"/>
  <c r="G2" i="16"/>
  <c r="D193" i="15"/>
  <c r="E182" i="15"/>
  <c r="E175" i="15"/>
  <c r="E172" i="15"/>
  <c r="E186" i="15" s="1"/>
  <c r="E169" i="15"/>
  <c r="G165" i="15"/>
  <c r="E162" i="15"/>
  <c r="E163" i="15" s="1"/>
  <c r="E158" i="15"/>
  <c r="E153" i="15"/>
  <c r="E154" i="15" s="1"/>
  <c r="E149" i="15"/>
  <c r="E148" i="15"/>
  <c r="E147" i="15"/>
  <c r="E146" i="15"/>
  <c r="E139" i="15"/>
  <c r="E138" i="15"/>
  <c r="E137" i="15"/>
  <c r="E136" i="15"/>
  <c r="E133" i="15"/>
  <c r="E129" i="15"/>
  <c r="E128" i="15"/>
  <c r="E127" i="15"/>
  <c r="E126" i="15"/>
  <c r="E123" i="15"/>
  <c r="E118" i="15"/>
  <c r="K108" i="15"/>
  <c r="J108" i="15"/>
  <c r="I108" i="15"/>
  <c r="D192" i="15" s="1"/>
  <c r="H108" i="15"/>
  <c r="G108" i="15"/>
  <c r="E76" i="15"/>
  <c r="E69" i="15"/>
  <c r="E66" i="15"/>
  <c r="E63" i="15"/>
  <c r="E59" i="15"/>
  <c r="E60" i="15" s="1"/>
  <c r="E56" i="15"/>
  <c r="E57" i="15" s="1"/>
  <c r="E52" i="15"/>
  <c r="E51" i="15"/>
  <c r="E53" i="15" s="1"/>
  <c r="E42" i="15"/>
  <c r="E41" i="15"/>
  <c r="E40" i="15"/>
  <c r="E39" i="15"/>
  <c r="E34" i="15"/>
  <c r="E32" i="15"/>
  <c r="E31" i="15"/>
  <c r="E30" i="15"/>
  <c r="E29" i="15"/>
  <c r="E22" i="15"/>
  <c r="E21" i="15"/>
  <c r="E20" i="15"/>
  <c r="E19" i="15"/>
  <c r="E16" i="15"/>
  <c r="E12" i="15"/>
  <c r="E165" i="15" s="1"/>
  <c r="E166" i="15" s="1"/>
  <c r="K2" i="15"/>
  <c r="J2" i="15"/>
  <c r="I2" i="15"/>
  <c r="D86" i="15" s="1"/>
  <c r="D87" i="15" s="1"/>
  <c r="H2" i="15"/>
  <c r="G2" i="15"/>
  <c r="D87" i="14"/>
  <c r="D86" i="14"/>
  <c r="D85" i="14"/>
  <c r="E76" i="14"/>
  <c r="E69" i="14"/>
  <c r="E66" i="14"/>
  <c r="E63" i="14"/>
  <c r="E80" i="14" s="1"/>
  <c r="D47" i="14"/>
  <c r="D43" i="14"/>
  <c r="E41" i="14"/>
  <c r="D34" i="14"/>
  <c r="E33" i="14"/>
  <c r="E32" i="14"/>
  <c r="E30" i="14"/>
  <c r="D23" i="14"/>
  <c r="E22" i="14"/>
  <c r="E21" i="14"/>
  <c r="E18" i="14"/>
  <c r="E15" i="14"/>
  <c r="E11" i="14"/>
  <c r="E50" i="14" s="1"/>
  <c r="K2" i="14"/>
  <c r="J2" i="14"/>
  <c r="I2" i="14"/>
  <c r="H2" i="14"/>
  <c r="G2" i="14"/>
  <c r="D114" i="13"/>
  <c r="D113" i="13"/>
  <c r="E108" i="13"/>
  <c r="E104" i="13"/>
  <c r="E69" i="13"/>
  <c r="E66" i="13"/>
  <c r="E63" i="13"/>
  <c r="E55" i="13"/>
  <c r="E56" i="13" s="1"/>
  <c r="E37" i="13"/>
  <c r="E33" i="13"/>
  <c r="E32" i="13"/>
  <c r="E21" i="13"/>
  <c r="E20" i="13"/>
  <c r="E17" i="13"/>
  <c r="E11" i="13"/>
  <c r="E42" i="13" s="1"/>
  <c r="K2" i="13"/>
  <c r="J2" i="13"/>
  <c r="I2" i="13"/>
  <c r="H2" i="13"/>
  <c r="G2" i="13"/>
  <c r="D115" i="12"/>
  <c r="D114" i="12"/>
  <c r="D113" i="12"/>
  <c r="E108" i="12"/>
  <c r="E104" i="12"/>
  <c r="E69" i="12"/>
  <c r="E66" i="12"/>
  <c r="E63" i="12"/>
  <c r="E56" i="12"/>
  <c r="E55" i="12"/>
  <c r="E39" i="12"/>
  <c r="E32" i="12"/>
  <c r="E21" i="12"/>
  <c r="E20" i="12"/>
  <c r="E19" i="12"/>
  <c r="E11" i="12"/>
  <c r="E42" i="12" s="1"/>
  <c r="K2" i="12"/>
  <c r="J2" i="12"/>
  <c r="I2" i="12"/>
  <c r="H2" i="12"/>
  <c r="G2" i="12"/>
  <c r="D101" i="11"/>
  <c r="D100" i="11"/>
  <c r="E91" i="11"/>
  <c r="E95" i="11" s="1"/>
  <c r="E77" i="11"/>
  <c r="E70" i="11"/>
  <c r="E67" i="11"/>
  <c r="E64" i="11"/>
  <c r="E57" i="11"/>
  <c r="E56" i="11"/>
  <c r="E40" i="11"/>
  <c r="E33" i="11"/>
  <c r="E22" i="11"/>
  <c r="E21" i="11"/>
  <c r="E20" i="11"/>
  <c r="E12" i="11"/>
  <c r="E43" i="11" s="1"/>
  <c r="E10" i="11"/>
  <c r="K2" i="11"/>
  <c r="J2" i="11"/>
  <c r="I2" i="11"/>
  <c r="H2" i="11"/>
  <c r="G2" i="11"/>
  <c r="D81" i="10"/>
  <c r="D80" i="10"/>
  <c r="D79" i="10"/>
  <c r="E70" i="10"/>
  <c r="E66" i="10"/>
  <c r="E74" i="10" s="1"/>
  <c r="E63" i="10"/>
  <c r="E55" i="10"/>
  <c r="E56" i="10" s="1"/>
  <c r="E51" i="10"/>
  <c r="E52" i="10" s="1"/>
  <c r="E50" i="10"/>
  <c r="E41" i="10"/>
  <c r="E40" i="10"/>
  <c r="E39" i="10"/>
  <c r="E38" i="10"/>
  <c r="E33" i="10"/>
  <c r="E31" i="10"/>
  <c r="E30" i="10"/>
  <c r="E29" i="10"/>
  <c r="E28" i="10"/>
  <c r="E21" i="10"/>
  <c r="E20" i="10"/>
  <c r="E19" i="10"/>
  <c r="E18" i="10"/>
  <c r="E15" i="10"/>
  <c r="E11" i="10"/>
  <c r="E42" i="10" s="1"/>
  <c r="K2" i="10"/>
  <c r="J2" i="10"/>
  <c r="I2" i="10"/>
  <c r="H2" i="10"/>
  <c r="G2" i="10"/>
  <c r="D115" i="9"/>
  <c r="D114" i="9"/>
  <c r="D113" i="9"/>
  <c r="E104" i="9"/>
  <c r="E69" i="9"/>
  <c r="E66" i="9"/>
  <c r="E63" i="9"/>
  <c r="E30" i="9"/>
  <c r="E29" i="9"/>
  <c r="E11" i="9"/>
  <c r="E50" i="9" s="1"/>
  <c r="K2" i="9"/>
  <c r="J2" i="9"/>
  <c r="I2" i="9"/>
  <c r="H2" i="9"/>
  <c r="G2" i="9"/>
  <c r="D203" i="8"/>
  <c r="D202" i="8"/>
  <c r="D201" i="8"/>
  <c r="E192" i="8"/>
  <c r="E181" i="8"/>
  <c r="E178" i="8"/>
  <c r="E175" i="8"/>
  <c r="E168" i="8"/>
  <c r="E167" i="8"/>
  <c r="E164" i="8"/>
  <c r="E163" i="8"/>
  <c r="E162" i="8"/>
  <c r="E154" i="8"/>
  <c r="E153" i="8"/>
  <c r="E152" i="8"/>
  <c r="E151" i="8"/>
  <c r="E150" i="8"/>
  <c r="E149" i="8"/>
  <c r="E144" i="8"/>
  <c r="E143" i="8"/>
  <c r="E142" i="8"/>
  <c r="E141" i="8"/>
  <c r="E140" i="8"/>
  <c r="E139" i="8"/>
  <c r="E134" i="8"/>
  <c r="E133" i="8"/>
  <c r="E132" i="8"/>
  <c r="E131" i="8"/>
  <c r="E130" i="8"/>
  <c r="E129" i="8"/>
  <c r="E123" i="8"/>
  <c r="K114" i="8"/>
  <c r="J114" i="8"/>
  <c r="I114" i="8"/>
  <c r="H114" i="8"/>
  <c r="G114" i="8"/>
  <c r="D91" i="8"/>
  <c r="D90" i="8"/>
  <c r="D89" i="8"/>
  <c r="E80" i="8"/>
  <c r="E69" i="8"/>
  <c r="E66" i="8"/>
  <c r="E63" i="8"/>
  <c r="E84" i="8" s="1"/>
  <c r="E55" i="8"/>
  <c r="E56" i="8" s="1"/>
  <c r="E51" i="8"/>
  <c r="E50" i="8"/>
  <c r="E46" i="8"/>
  <c r="E47" i="8" s="1"/>
  <c r="E41" i="8"/>
  <c r="E40" i="8"/>
  <c r="E39" i="8"/>
  <c r="E38" i="8"/>
  <c r="E37" i="8"/>
  <c r="E31" i="8"/>
  <c r="E30" i="8"/>
  <c r="E29" i="8"/>
  <c r="E28" i="8"/>
  <c r="E27" i="8"/>
  <c r="E26" i="8"/>
  <c r="E21" i="8"/>
  <c r="E20" i="8"/>
  <c r="E19" i="8"/>
  <c r="E18" i="8"/>
  <c r="E17" i="8"/>
  <c r="E16" i="8"/>
  <c r="E15" i="8"/>
  <c r="E11" i="8"/>
  <c r="E158" i="8" s="1"/>
  <c r="E159" i="8" s="1"/>
  <c r="K2" i="8"/>
  <c r="J2" i="8"/>
  <c r="I2" i="8"/>
  <c r="H2" i="8"/>
  <c r="G2" i="8"/>
  <c r="D114" i="7"/>
  <c r="D113" i="7"/>
  <c r="E104" i="7"/>
  <c r="E69" i="7"/>
  <c r="E66" i="7"/>
  <c r="E63" i="7"/>
  <c r="E50" i="7"/>
  <c r="E46" i="7"/>
  <c r="E47" i="7" s="1"/>
  <c r="E40" i="7"/>
  <c r="E38" i="7"/>
  <c r="E37" i="7"/>
  <c r="E33" i="7"/>
  <c r="E30" i="7"/>
  <c r="E28" i="7"/>
  <c r="E27" i="7"/>
  <c r="E26" i="7"/>
  <c r="E20" i="7"/>
  <c r="E18" i="7"/>
  <c r="E17" i="7"/>
  <c r="E16" i="7"/>
  <c r="E15" i="7"/>
  <c r="E11" i="7"/>
  <c r="E51" i="7" s="1"/>
  <c r="K2" i="7"/>
  <c r="J2" i="7"/>
  <c r="I2" i="7"/>
  <c r="H2" i="7"/>
  <c r="G2" i="7"/>
  <c r="D115" i="6"/>
  <c r="D114" i="6"/>
  <c r="D113" i="6"/>
  <c r="E104" i="6"/>
  <c r="E69" i="6"/>
  <c r="E66" i="6"/>
  <c r="E63" i="6"/>
  <c r="E108" i="6" s="1"/>
  <c r="E42" i="6"/>
  <c r="E27" i="6"/>
  <c r="E26" i="6"/>
  <c r="E22" i="6"/>
  <c r="E11" i="6"/>
  <c r="E37" i="6" s="1"/>
  <c r="K2" i="6"/>
  <c r="J2" i="6"/>
  <c r="I2" i="6"/>
  <c r="H2" i="6"/>
  <c r="G2" i="6"/>
  <c r="D114" i="5"/>
  <c r="D113" i="5"/>
  <c r="E104" i="5"/>
  <c r="E69" i="5"/>
  <c r="E66" i="5"/>
  <c r="E108" i="5" s="1"/>
  <c r="E63" i="5"/>
  <c r="E50" i="5"/>
  <c r="E41" i="5"/>
  <c r="E32" i="5"/>
  <c r="E31" i="5"/>
  <c r="E16" i="5"/>
  <c r="E11" i="5"/>
  <c r="K2" i="5"/>
  <c r="J2" i="5"/>
  <c r="I2" i="5"/>
  <c r="H2" i="5"/>
  <c r="G2" i="5"/>
  <c r="D81" i="4"/>
  <c r="D80" i="4"/>
  <c r="D79" i="4"/>
  <c r="E70" i="4"/>
  <c r="E66" i="4"/>
  <c r="E74" i="4" s="1"/>
  <c r="E63" i="4"/>
  <c r="E51" i="4"/>
  <c r="E50" i="4"/>
  <c r="E52" i="4" s="1"/>
  <c r="E46" i="4"/>
  <c r="E47" i="4" s="1"/>
  <c r="E41" i="4"/>
  <c r="E38" i="4"/>
  <c r="E32" i="4"/>
  <c r="E31" i="4"/>
  <c r="E29" i="4"/>
  <c r="E22" i="4"/>
  <c r="E21" i="4"/>
  <c r="E20" i="4"/>
  <c r="E19" i="4"/>
  <c r="E16" i="4"/>
  <c r="E11" i="4"/>
  <c r="E55" i="4" s="1"/>
  <c r="E56" i="4" s="1"/>
  <c r="K2" i="4"/>
  <c r="J2" i="4"/>
  <c r="I2" i="4"/>
  <c r="H2" i="4"/>
  <c r="G2" i="4"/>
  <c r="D80" i="3"/>
  <c r="D79" i="3"/>
  <c r="E74" i="3"/>
  <c r="E63" i="3"/>
  <c r="E50" i="3"/>
  <c r="E46" i="3"/>
  <c r="E47" i="3" s="1"/>
  <c r="E42" i="3"/>
  <c r="E33" i="3"/>
  <c r="E30" i="3"/>
  <c r="E26" i="3"/>
  <c r="E22" i="3"/>
  <c r="E19" i="3"/>
  <c r="E11" i="3"/>
  <c r="K2" i="3"/>
  <c r="J2" i="3"/>
  <c r="I2" i="3"/>
  <c r="H2" i="3"/>
  <c r="G2" i="3"/>
  <c r="D114" i="2"/>
  <c r="D113" i="2"/>
  <c r="E108" i="2"/>
  <c r="E104" i="2"/>
  <c r="E69" i="2"/>
  <c r="E66" i="2"/>
  <c r="E63" i="2"/>
  <c r="E55" i="2"/>
  <c r="E56" i="2" s="1"/>
  <c r="E51" i="2"/>
  <c r="E50" i="2"/>
  <c r="E52" i="2" s="1"/>
  <c r="E46" i="2"/>
  <c r="E47" i="2" s="1"/>
  <c r="E41" i="2"/>
  <c r="E40" i="2"/>
  <c r="E39" i="2"/>
  <c r="E38" i="2"/>
  <c r="E37" i="2"/>
  <c r="E33" i="2"/>
  <c r="E31" i="2"/>
  <c r="E30" i="2"/>
  <c r="E29" i="2"/>
  <c r="E28" i="2"/>
  <c r="E27" i="2"/>
  <c r="E26" i="2"/>
  <c r="E21" i="2"/>
  <c r="E20" i="2"/>
  <c r="E19" i="2"/>
  <c r="E18" i="2"/>
  <c r="E17" i="2"/>
  <c r="E16" i="2"/>
  <c r="E15" i="2"/>
  <c r="E11" i="2"/>
  <c r="E42" i="2" s="1"/>
  <c r="K2" i="2"/>
  <c r="J2" i="2"/>
  <c r="I2" i="2"/>
  <c r="H2" i="2"/>
  <c r="G2" i="2"/>
  <c r="I31" i="1"/>
  <c r="P29" i="1"/>
  <c r="M29" i="1"/>
  <c r="G29" i="1"/>
  <c r="G28" i="1"/>
  <c r="G27" i="1"/>
  <c r="G26" i="1"/>
  <c r="K25" i="1"/>
  <c r="G25" i="1"/>
  <c r="K24" i="1"/>
  <c r="G24" i="1"/>
  <c r="K23" i="1"/>
  <c r="G23" i="1"/>
  <c r="K22" i="1"/>
  <c r="G22" i="1"/>
  <c r="G21" i="1"/>
  <c r="K20" i="1"/>
  <c r="G20" i="1"/>
  <c r="G19" i="1"/>
  <c r="G18" i="1"/>
  <c r="G17" i="1"/>
  <c r="G16" i="1"/>
  <c r="K15" i="1"/>
  <c r="G15" i="1"/>
  <c r="D31" i="1" s="1"/>
  <c r="C34" i="1" s="1"/>
  <c r="T6" i="1"/>
  <c r="E43" i="7" l="1"/>
  <c r="E52" i="3"/>
  <c r="E34" i="8"/>
  <c r="E24" i="15"/>
  <c r="K31" i="1"/>
  <c r="N29" i="1"/>
  <c r="L29" i="1"/>
  <c r="O29" i="1" s="1"/>
  <c r="E52" i="7"/>
  <c r="E42" i="9"/>
  <c r="D115" i="2"/>
  <c r="E51" i="3"/>
  <c r="E55" i="3"/>
  <c r="E56" i="3" s="1"/>
  <c r="E41" i="3"/>
  <c r="E31" i="3"/>
  <c r="E21" i="3"/>
  <c r="E32" i="3"/>
  <c r="E20" i="3"/>
  <c r="E40" i="3"/>
  <c r="E29" i="3"/>
  <c r="E18" i="3"/>
  <c r="E38" i="3"/>
  <c r="E16" i="3"/>
  <c r="E39" i="3"/>
  <c r="E28" i="3"/>
  <c r="E17" i="3"/>
  <c r="E27" i="3"/>
  <c r="E34" i="3" s="1"/>
  <c r="E37" i="5"/>
  <c r="E27" i="5"/>
  <c r="E17" i="5"/>
  <c r="E40" i="5"/>
  <c r="E30" i="5"/>
  <c r="E20" i="5"/>
  <c r="E51" i="5"/>
  <c r="E52" i="5" s="1"/>
  <c r="E39" i="5"/>
  <c r="E29" i="5"/>
  <c r="E19" i="5"/>
  <c r="E42" i="5"/>
  <c r="E26" i="5"/>
  <c r="E38" i="5"/>
  <c r="E22" i="5"/>
  <c r="E21" i="5"/>
  <c r="E55" i="5"/>
  <c r="E56" i="5" s="1"/>
  <c r="E33" i="5"/>
  <c r="E18" i="5"/>
  <c r="E29" i="6"/>
  <c r="E23" i="2"/>
  <c r="E43" i="2"/>
  <c r="E58" i="2" s="1"/>
  <c r="E60" i="2" s="1"/>
  <c r="E110" i="2" s="1"/>
  <c r="E15" i="3"/>
  <c r="E37" i="3"/>
  <c r="D81" i="3"/>
  <c r="E15" i="5"/>
  <c r="E46" i="5"/>
  <c r="E47" i="5" s="1"/>
  <c r="E23" i="10"/>
  <c r="D102" i="11"/>
  <c r="E188" i="15"/>
  <c r="E34" i="6"/>
  <c r="J31" i="1"/>
  <c r="E55" i="9"/>
  <c r="E56" i="9" s="1"/>
  <c r="E41" i="9"/>
  <c r="E31" i="9"/>
  <c r="E21" i="9"/>
  <c r="E46" i="9"/>
  <c r="E47" i="9" s="1"/>
  <c r="E26" i="9"/>
  <c r="E16" i="9"/>
  <c r="E33" i="9"/>
  <c r="E15" i="9"/>
  <c r="E40" i="9"/>
  <c r="E27" i="9"/>
  <c r="E39" i="9"/>
  <c r="E22" i="9"/>
  <c r="E38" i="9"/>
  <c r="E20" i="9"/>
  <c r="E51" i="9"/>
  <c r="E52" i="9" s="1"/>
  <c r="E18" i="9"/>
  <c r="E37" i="9"/>
  <c r="E43" i="9" s="1"/>
  <c r="E19" i="9"/>
  <c r="E32" i="9"/>
  <c r="Q29" i="1"/>
  <c r="E50" i="6"/>
  <c r="E52" i="6" s="1"/>
  <c r="E38" i="6"/>
  <c r="E43" i="6" s="1"/>
  <c r="E28" i="6"/>
  <c r="E18" i="6"/>
  <c r="E55" i="6"/>
  <c r="E56" i="6" s="1"/>
  <c r="E41" i="6"/>
  <c r="E31" i="6"/>
  <c r="E21" i="6"/>
  <c r="E40" i="6"/>
  <c r="E30" i="6"/>
  <c r="E20" i="6"/>
  <c r="E39" i="6"/>
  <c r="E19" i="6"/>
  <c r="E16" i="6"/>
  <c r="E51" i="6"/>
  <c r="E33" i="6"/>
  <c r="E17" i="6"/>
  <c r="E32" i="6"/>
  <c r="E17" i="9"/>
  <c r="E28" i="5"/>
  <c r="E15" i="6"/>
  <c r="E46" i="6"/>
  <c r="E47" i="6" s="1"/>
  <c r="E34" i="7"/>
  <c r="E196" i="8"/>
  <c r="E28" i="9"/>
  <c r="E22" i="12"/>
  <c r="E40" i="12"/>
  <c r="E22" i="13"/>
  <c r="E40" i="13"/>
  <c r="E22" i="2"/>
  <c r="E32" i="2"/>
  <c r="E34" i="2" s="1"/>
  <c r="E26" i="4"/>
  <c r="E39" i="4"/>
  <c r="E52" i="8"/>
  <c r="E27" i="11"/>
  <c r="E42" i="11"/>
  <c r="E26" i="12"/>
  <c r="E41" i="12"/>
  <c r="E41" i="13"/>
  <c r="E39" i="14"/>
  <c r="E23" i="11"/>
  <c r="E41" i="11"/>
  <c r="D115" i="13"/>
  <c r="D35" i="16"/>
  <c r="D53" i="16" s="1"/>
  <c r="E33" i="4"/>
  <c r="E15" i="4"/>
  <c r="E37" i="4"/>
  <c r="E43" i="4" s="1"/>
  <c r="E27" i="4"/>
  <c r="E17" i="4"/>
  <c r="E28" i="4"/>
  <c r="E40" i="4"/>
  <c r="D115" i="7"/>
  <c r="E155" i="8"/>
  <c r="E30" i="11"/>
  <c r="E29" i="12"/>
  <c r="E27" i="13"/>
  <c r="E55" i="14"/>
  <c r="E56" i="14" s="1"/>
  <c r="E26" i="14"/>
  <c r="E17" i="14"/>
  <c r="E38" i="14"/>
  <c r="E29" i="14"/>
  <c r="E20" i="14"/>
  <c r="E23" i="14" s="1"/>
  <c r="E46" i="14"/>
  <c r="E47" i="14" s="1"/>
  <c r="E37" i="14"/>
  <c r="E28" i="14"/>
  <c r="E19" i="14"/>
  <c r="E27" i="14"/>
  <c r="E40" i="14"/>
  <c r="E51" i="14"/>
  <c r="E52" i="14" s="1"/>
  <c r="E108" i="9"/>
  <c r="E34" i="11"/>
  <c r="E16" i="11"/>
  <c r="E51" i="11"/>
  <c r="E53" i="11" s="1"/>
  <c r="E39" i="11"/>
  <c r="E29" i="11"/>
  <c r="E19" i="11"/>
  <c r="E38" i="11"/>
  <c r="E28" i="11"/>
  <c r="E18" i="11"/>
  <c r="E31" i="11"/>
  <c r="E47" i="11"/>
  <c r="E48" i="11" s="1"/>
  <c r="E33" i="12"/>
  <c r="E15" i="12"/>
  <c r="E50" i="12"/>
  <c r="E38" i="12"/>
  <c r="E28" i="12"/>
  <c r="E18" i="12"/>
  <c r="E37" i="12"/>
  <c r="E27" i="12"/>
  <c r="E17" i="12"/>
  <c r="E30" i="12"/>
  <c r="E46" i="12"/>
  <c r="E47" i="12" s="1"/>
  <c r="E46" i="13"/>
  <c r="E47" i="13" s="1"/>
  <c r="E26" i="13"/>
  <c r="E34" i="13" s="1"/>
  <c r="E16" i="13"/>
  <c r="E51" i="13"/>
  <c r="E39" i="13"/>
  <c r="E29" i="13"/>
  <c r="E19" i="13"/>
  <c r="E50" i="13"/>
  <c r="E52" i="13" s="1"/>
  <c r="E38" i="13"/>
  <c r="E43" i="13" s="1"/>
  <c r="E58" i="13" s="1"/>
  <c r="E60" i="13" s="1"/>
  <c r="E110" i="13" s="1"/>
  <c r="E28" i="13"/>
  <c r="E18" i="13"/>
  <c r="E30" i="13"/>
  <c r="E80" i="15"/>
  <c r="E82" i="15" s="1"/>
  <c r="E18" i="4"/>
  <c r="E30" i="4"/>
  <c r="E42" i="4"/>
  <c r="D115" i="5"/>
  <c r="E108" i="7"/>
  <c r="E17" i="11"/>
  <c r="E32" i="11"/>
  <c r="E52" i="11"/>
  <c r="E16" i="12"/>
  <c r="E31" i="12"/>
  <c r="E51" i="12"/>
  <c r="E15" i="13"/>
  <c r="E23" i="13" s="1"/>
  <c r="E31" i="13"/>
  <c r="E16" i="14"/>
  <c r="E31" i="14"/>
  <c r="E42" i="14"/>
  <c r="E21" i="7"/>
  <c r="E31" i="7"/>
  <c r="E41" i="7"/>
  <c r="E55" i="7"/>
  <c r="E56" i="7" s="1"/>
  <c r="E22" i="8"/>
  <c r="E23" i="8" s="1"/>
  <c r="E32" i="8"/>
  <c r="E42" i="8"/>
  <c r="E43" i="8" s="1"/>
  <c r="E58" i="8" s="1"/>
  <c r="E60" i="8" s="1"/>
  <c r="E86" i="8" s="1"/>
  <c r="E127" i="8"/>
  <c r="E145" i="8"/>
  <c r="E16" i="10"/>
  <c r="E26" i="10"/>
  <c r="E46" i="10"/>
  <c r="E47" i="10" s="1"/>
  <c r="E17" i="15"/>
  <c r="E27" i="15"/>
  <c r="E47" i="15"/>
  <c r="E48" i="15" s="1"/>
  <c r="G59" i="15"/>
  <c r="E124" i="15"/>
  <c r="E134" i="15"/>
  <c r="E141" i="15" s="1"/>
  <c r="E144" i="15"/>
  <c r="E150" i="15" s="1"/>
  <c r="E22" i="7"/>
  <c r="E32" i="7"/>
  <c r="E42" i="7"/>
  <c r="E33" i="8"/>
  <c r="E128" i="8"/>
  <c r="E138" i="8"/>
  <c r="E146" i="8" s="1"/>
  <c r="E17" i="10"/>
  <c r="E27" i="10"/>
  <c r="E37" i="10"/>
  <c r="E43" i="10" s="1"/>
  <c r="E18" i="15"/>
  <c r="E28" i="15"/>
  <c r="E38" i="15"/>
  <c r="E125" i="15"/>
  <c r="E135" i="15"/>
  <c r="E145" i="15"/>
  <c r="E157" i="15"/>
  <c r="E159" i="15" s="1"/>
  <c r="E19" i="7"/>
  <c r="E23" i="7" s="1"/>
  <c r="E29" i="7"/>
  <c r="E39" i="7"/>
  <c r="E22" i="10"/>
  <c r="E32" i="10"/>
  <c r="E23" i="15"/>
  <c r="E33" i="15"/>
  <c r="E43" i="15"/>
  <c r="E122" i="15"/>
  <c r="E130" i="15" s="1"/>
  <c r="E140" i="15"/>
  <c r="E90" i="8" l="1"/>
  <c r="E89" i="8"/>
  <c r="E114" i="13"/>
  <c r="E113" i="13"/>
  <c r="E115" i="13" s="1"/>
  <c r="E126" i="13" s="1"/>
  <c r="E128" i="13" s="1"/>
  <c r="E133" i="13" s="1"/>
  <c r="M26" i="1" s="1"/>
  <c r="E56" i="16"/>
  <c r="E57" i="16"/>
  <c r="E58" i="16" s="1"/>
  <c r="E69" i="16" s="1"/>
  <c r="E113" i="2"/>
  <c r="E115" i="2" s="1"/>
  <c r="E126" i="2" s="1"/>
  <c r="E128" i="2" s="1"/>
  <c r="E133" i="2" s="1"/>
  <c r="M15" i="1" s="1"/>
  <c r="E114" i="2"/>
  <c r="E58" i="10"/>
  <c r="E60" i="10" s="1"/>
  <c r="E76" i="10" s="1"/>
  <c r="E35" i="11"/>
  <c r="E23" i="9"/>
  <c r="E58" i="9" s="1"/>
  <c r="E60" i="9" s="1"/>
  <c r="E110" i="9" s="1"/>
  <c r="E23" i="5"/>
  <c r="E52" i="12"/>
  <c r="E23" i="4"/>
  <c r="E34" i="5"/>
  <c r="E58" i="7"/>
  <c r="E60" i="7" s="1"/>
  <c r="E110" i="7" s="1"/>
  <c r="E44" i="11"/>
  <c r="E23" i="6"/>
  <c r="E58" i="6" s="1"/>
  <c r="E60" i="6" s="1"/>
  <c r="E110" i="6" s="1"/>
  <c r="E135" i="8"/>
  <c r="E170" i="8" s="1"/>
  <c r="E172" i="8" s="1"/>
  <c r="E198" i="8" s="1"/>
  <c r="E23" i="12"/>
  <c r="E192" i="15"/>
  <c r="E191" i="15"/>
  <c r="E193" i="15" s="1"/>
  <c r="E204" i="15" s="1"/>
  <c r="E206" i="15" s="1"/>
  <c r="E210" i="15" s="1"/>
  <c r="E34" i="9"/>
  <c r="E35" i="15"/>
  <c r="E85" i="15"/>
  <c r="E87" i="15" s="1"/>
  <c r="E98" i="15" s="1"/>
  <c r="E100" i="15" s="1"/>
  <c r="E105" i="15" s="1"/>
  <c r="E86" i="15"/>
  <c r="E43" i="3"/>
  <c r="E43" i="5"/>
  <c r="E34" i="10"/>
  <c r="E44" i="15"/>
  <c r="E34" i="14"/>
  <c r="E34" i="4"/>
  <c r="E58" i="4" s="1"/>
  <c r="E60" i="4" s="1"/>
  <c r="E76" i="4" s="1"/>
  <c r="E43" i="12"/>
  <c r="E24" i="11"/>
  <c r="E43" i="14"/>
  <c r="E58" i="14" s="1"/>
  <c r="E60" i="14" s="1"/>
  <c r="E82" i="14" s="1"/>
  <c r="E34" i="12"/>
  <c r="E23" i="3"/>
  <c r="E58" i="3" s="1"/>
  <c r="E60" i="3" s="1"/>
  <c r="E76" i="3" s="1"/>
  <c r="E58" i="5"/>
  <c r="E60" i="5" s="1"/>
  <c r="E110" i="5" s="1"/>
  <c r="E202" i="8" l="1"/>
  <c r="E201" i="8"/>
  <c r="E203" i="8" s="1"/>
  <c r="E214" i="8" s="1"/>
  <c r="E216" i="8" s="1"/>
  <c r="E222" i="8" s="1"/>
  <c r="E80" i="4"/>
  <c r="E79" i="4"/>
  <c r="E81" i="4" s="1"/>
  <c r="E92" i="4" s="1"/>
  <c r="E94" i="4" s="1"/>
  <c r="E99" i="4" s="1"/>
  <c r="M17" i="1" s="1"/>
  <c r="E114" i="7"/>
  <c r="E113" i="7"/>
  <c r="E115" i="7" s="1"/>
  <c r="E126" i="7" s="1"/>
  <c r="E128" i="7" s="1"/>
  <c r="E133" i="7" s="1"/>
  <c r="M20" i="1" s="1"/>
  <c r="E79" i="3"/>
  <c r="E80" i="3"/>
  <c r="E85" i="14"/>
  <c r="E86" i="14"/>
  <c r="E114" i="9"/>
  <c r="E113" i="9"/>
  <c r="E115" i="9" s="1"/>
  <c r="E126" i="9" s="1"/>
  <c r="E128" i="9" s="1"/>
  <c r="E133" i="9" s="1"/>
  <c r="M22" i="1" s="1"/>
  <c r="E113" i="6"/>
  <c r="E114" i="6"/>
  <c r="P26" i="1"/>
  <c r="Q26" i="1" s="1"/>
  <c r="N26" i="1"/>
  <c r="L26" i="1"/>
  <c r="O26" i="1" s="1"/>
  <c r="E59" i="11"/>
  <c r="E61" i="11" s="1"/>
  <c r="E97" i="11" s="1"/>
  <c r="E212" i="15"/>
  <c r="M28" i="1" s="1"/>
  <c r="E114" i="5"/>
  <c r="E113" i="5"/>
  <c r="E115" i="5" s="1"/>
  <c r="E126" i="5" s="1"/>
  <c r="E128" i="5" s="1"/>
  <c r="E132" i="5" s="1"/>
  <c r="M18" i="1" s="1"/>
  <c r="E91" i="8"/>
  <c r="E102" i="8" s="1"/>
  <c r="E104" i="8" s="1"/>
  <c r="E110" i="8" s="1"/>
  <c r="E79" i="10"/>
  <c r="E81" i="10" s="1"/>
  <c r="E92" i="10" s="1"/>
  <c r="E94" i="10" s="1"/>
  <c r="E99" i="10" s="1"/>
  <c r="M23" i="1" s="1"/>
  <c r="E80" i="10"/>
  <c r="E58" i="12"/>
  <c r="E60" i="12" s="1"/>
  <c r="E110" i="12" s="1"/>
  <c r="L15" i="1"/>
  <c r="P15" i="1"/>
  <c r="Q15" i="1" s="1"/>
  <c r="L23" i="1" l="1"/>
  <c r="O23" i="1" s="1"/>
  <c r="P23" i="1"/>
  <c r="Q23" i="1" s="1"/>
  <c r="N23" i="1"/>
  <c r="P20" i="1"/>
  <c r="Q20" i="1" s="1"/>
  <c r="N20" i="1"/>
  <c r="L20" i="1"/>
  <c r="O20" i="1" s="1"/>
  <c r="E81" i="3"/>
  <c r="E92" i="3" s="1"/>
  <c r="E94" i="3" s="1"/>
  <c r="E101" i="3" s="1"/>
  <c r="M16" i="1" s="1"/>
  <c r="P18" i="1"/>
  <c r="Q18" i="1" s="1"/>
  <c r="L18" i="1"/>
  <c r="O18" i="1" s="1"/>
  <c r="N18" i="1"/>
  <c r="E115" i="6"/>
  <c r="E126" i="6" s="1"/>
  <c r="E128" i="6" s="1"/>
  <c r="E133" i="6" s="1"/>
  <c r="M19" i="1" s="1"/>
  <c r="L22" i="1"/>
  <c r="O22" i="1" s="1"/>
  <c r="N22" i="1"/>
  <c r="P22" i="1"/>
  <c r="Q22" i="1" s="1"/>
  <c r="L28" i="1"/>
  <c r="O28" i="1" s="1"/>
  <c r="N28" i="1"/>
  <c r="P28" i="1"/>
  <c r="Q28" i="1" s="1"/>
  <c r="N17" i="1"/>
  <c r="P17" i="1"/>
  <c r="Q17" i="1" s="1"/>
  <c r="L17" i="1"/>
  <c r="O17" i="1" s="1"/>
  <c r="O15" i="1"/>
  <c r="N15" i="1"/>
  <c r="E101" i="11"/>
  <c r="E100" i="11"/>
  <c r="E102" i="11" s="1"/>
  <c r="E113" i="11" s="1"/>
  <c r="E115" i="11" s="1"/>
  <c r="E120" i="11" s="1"/>
  <c r="M24" i="1" s="1"/>
  <c r="E113" i="12"/>
  <c r="E115" i="12" s="1"/>
  <c r="E126" i="12" s="1"/>
  <c r="E128" i="12" s="1"/>
  <c r="E133" i="12" s="1"/>
  <c r="M25" i="1" s="1"/>
  <c r="E114" i="12"/>
  <c r="E87" i="14"/>
  <c r="E98" i="14" s="1"/>
  <c r="E100" i="14" s="1"/>
  <c r="E104" i="14" s="1"/>
  <c r="M27" i="1" s="1"/>
  <c r="E224" i="8"/>
  <c r="M21" i="1" s="1"/>
  <c r="L25" i="1" l="1"/>
  <c r="O25" i="1" s="1"/>
  <c r="P25" i="1"/>
  <c r="Q25" i="1" s="1"/>
  <c r="N25" i="1"/>
  <c r="P16" i="1"/>
  <c r="N16" i="1"/>
  <c r="L16" i="1"/>
  <c r="O16" i="1" s="1"/>
  <c r="M31" i="1"/>
  <c r="L21" i="1"/>
  <c r="O21" i="1" s="1"/>
  <c r="P21" i="1"/>
  <c r="Q21" i="1" s="1"/>
  <c r="N21" i="1"/>
  <c r="N27" i="1"/>
  <c r="L27" i="1"/>
  <c r="O27" i="1" s="1"/>
  <c r="P27" i="1"/>
  <c r="Q27" i="1" s="1"/>
  <c r="P19" i="1"/>
  <c r="Q19" i="1" s="1"/>
  <c r="N19" i="1"/>
  <c r="L19" i="1"/>
  <c r="O19" i="1" s="1"/>
  <c r="L24" i="1"/>
  <c r="O24" i="1" s="1"/>
  <c r="P24" i="1"/>
  <c r="Q24" i="1" s="1"/>
  <c r="N24" i="1"/>
  <c r="P31" i="1" l="1"/>
  <c r="Q16" i="1"/>
  <c r="N31" i="1"/>
  <c r="I37" i="1" s="1"/>
  <c r="L31" i="1"/>
  <c r="N38" i="1" l="1"/>
  <c r="N39" i="1" s="1"/>
  <c r="Q31" i="1"/>
  <c r="I38" i="1" s="1"/>
</calcChain>
</file>

<file path=xl/sharedStrings.xml><?xml version="1.0" encoding="utf-8"?>
<sst xmlns="http://schemas.openxmlformats.org/spreadsheetml/2006/main" count="3358" uniqueCount="463">
  <si>
    <t>PREFEITURA MUNICIPAL DE PRESIDENTE KENNEDY</t>
  </si>
  <si>
    <t>ESTADO DO ESPÍRITO SANTO</t>
  </si>
  <si>
    <t>Secretaria Municipal de Obras</t>
  </si>
  <si>
    <t>EMPRESA</t>
  </si>
  <si>
    <t xml:space="preserve">   UNIVERSO VIANA EMPREENDIMENTOS LTDA</t>
  </si>
  <si>
    <t>Contrato nº:</t>
  </si>
  <si>
    <t>09/2019</t>
  </si>
  <si>
    <t>Início:</t>
  </si>
  <si>
    <t>Término:</t>
  </si>
  <si>
    <t xml:space="preserve">OBJETO </t>
  </si>
  <si>
    <t>Contratação de empresa especializada em fornecimento de mão de obra especializada em manutenção</t>
  </si>
  <si>
    <t>Data do Contrato:</t>
  </si>
  <si>
    <t>CONTRATO</t>
  </si>
  <si>
    <t>e conservação preventiva e corretiva de edifícios, praças, passeios e vias públicas de Presidente Kennedy – ES.</t>
  </si>
  <si>
    <t>Prazo de Execução:</t>
  </si>
  <si>
    <t>12 meses</t>
  </si>
  <si>
    <t>Data da Medição:</t>
  </si>
  <si>
    <t>ITEM</t>
  </si>
  <si>
    <t>ESPECIFICAÇÃO</t>
  </si>
  <si>
    <t>UN.</t>
  </si>
  <si>
    <t>QUANT. FUNC.</t>
  </si>
  <si>
    <t>PREÇO UNIT. ANUAL</t>
  </si>
  <si>
    <t>TOTAL PLANILHA</t>
  </si>
  <si>
    <t>ACUMULADO ANTERIOR</t>
  </si>
  <si>
    <r>
      <rPr>
        <b/>
        <sz val="9"/>
        <rFont val="Arial"/>
        <family val="2"/>
        <charset val="1"/>
      </rPr>
      <t>6</t>
    </r>
    <r>
      <rPr>
        <b/>
        <vertAlign val="superscript"/>
        <sz val="9"/>
        <rFont val="Arial"/>
        <family val="2"/>
        <charset val="1"/>
      </rPr>
      <t>a</t>
    </r>
    <r>
      <rPr>
        <b/>
        <sz val="9"/>
        <rFont val="Arial"/>
        <family val="2"/>
        <charset val="1"/>
      </rPr>
      <t>. MEDIÇÃO</t>
    </r>
  </si>
  <si>
    <t>TOTAL MEDIDO</t>
  </si>
  <si>
    <t>QUANT.</t>
  </si>
  <si>
    <t>TOTAL</t>
  </si>
  <si>
    <t>%</t>
  </si>
  <si>
    <r>
      <rPr>
        <b/>
        <sz val="10"/>
        <rFont val="Arial"/>
        <family val="2"/>
        <charset val="1"/>
      </rPr>
      <t xml:space="preserve">01 (UM) ALMOXARIFE </t>
    </r>
    <r>
      <rPr>
        <sz val="10"/>
        <rFont val="Arial"/>
        <family val="2"/>
        <charset val="1"/>
      </rPr>
      <t>POR PERÍODO DE 12 MESES – QUANTIDADE DE HORAS/MÊS 220 (DUZENTOS E VINTE HORAS)</t>
    </r>
  </si>
  <si>
    <t>POSTO</t>
  </si>
  <si>
    <t>2</t>
  </si>
  <si>
    <r>
      <rPr>
        <b/>
        <sz val="10"/>
        <rFont val="Arial"/>
        <family val="2"/>
        <charset val="1"/>
      </rPr>
      <t xml:space="preserve">03 (TRÊS) MOTORISTAS </t>
    </r>
    <r>
      <rPr>
        <sz val="10"/>
        <rFont val="Arial"/>
        <family val="2"/>
        <charset val="1"/>
      </rPr>
      <t>POR PERÍODO DE 12 MESES – QUANTIDADE DE HORAS/MÊS 220 (DUZENTOS E VINTE HORAS)</t>
    </r>
  </si>
  <si>
    <t>3</t>
  </si>
  <si>
    <r>
      <rPr>
        <b/>
        <sz val="10"/>
        <rFont val="Arial"/>
        <family val="2"/>
        <charset val="1"/>
      </rPr>
      <t xml:space="preserve">02 (DOIS) MESTRES DE OBRA </t>
    </r>
    <r>
      <rPr>
        <sz val="10"/>
        <rFont val="Arial"/>
        <family val="2"/>
        <charset val="1"/>
      </rPr>
      <t>POR PERÍODO DE 12 MESES – QUANTIDADE DE HORAS/MÊS 220 (DUZENTOS E VINTE HORAS)</t>
    </r>
  </si>
  <si>
    <r>
      <rPr>
        <b/>
        <sz val="10"/>
        <rFont val="Arial"/>
        <family val="2"/>
        <charset val="1"/>
      </rPr>
      <t xml:space="preserve">02 (DOIS) CALCETEIRO </t>
    </r>
    <r>
      <rPr>
        <sz val="10"/>
        <rFont val="Arial"/>
        <family val="2"/>
        <charset val="1"/>
      </rPr>
      <t xml:space="preserve"> POR PERÍODO DE 12 MESES – QUANTIDADE DE HORAS/MÊS 220 (DUZENTOS E VINTE HORAS)</t>
    </r>
  </si>
  <si>
    <t>5</t>
  </si>
  <si>
    <r>
      <rPr>
        <b/>
        <sz val="10"/>
        <rFont val="Arial"/>
        <family val="2"/>
        <charset val="1"/>
      </rPr>
      <t xml:space="preserve">10 (DEZ) BOMBEIROS HIDRÁULICOS </t>
    </r>
    <r>
      <rPr>
        <sz val="10"/>
        <rFont val="Arial"/>
        <family val="2"/>
        <charset val="1"/>
      </rPr>
      <t xml:space="preserve"> POR PERÍODO DE 12 MESES – QUANTIDADE DE HORAS/MÊS 220 (DUZENTOS E VINTE HORAS)</t>
    </r>
  </si>
  <si>
    <t>6</t>
  </si>
  <si>
    <r>
      <rPr>
        <b/>
        <sz val="10"/>
        <rFont val="Arial"/>
        <family val="2"/>
        <charset val="1"/>
      </rPr>
      <t xml:space="preserve">03 (TRÊS) PINTORES </t>
    </r>
    <r>
      <rPr>
        <sz val="10"/>
        <rFont val="Arial"/>
        <family val="2"/>
        <charset val="1"/>
      </rPr>
      <t xml:space="preserve"> POR PERÍODO DE 12 MESES – QUANTIDADE DE HORAS/MÊS 220 (DUZENTOS E VINTE HORAS)</t>
    </r>
  </si>
  <si>
    <r>
      <rPr>
        <b/>
        <sz val="10"/>
        <rFont val="Arial"/>
        <family val="2"/>
        <charset val="1"/>
      </rPr>
      <t>03 (TRÊS) ELETRICISTAS PREDIAL</t>
    </r>
    <r>
      <rPr>
        <sz val="10"/>
        <rFont val="Arial"/>
        <family val="2"/>
        <charset val="1"/>
      </rPr>
      <t xml:space="preserve"> POR PERÍODO DE 12 MESES – QUANTIDADE DE HORAS/MÊS 220 (DUZENTOS E VINTE HORAS)</t>
    </r>
  </si>
  <si>
    <t>8</t>
  </si>
  <si>
    <r>
      <rPr>
        <b/>
        <sz val="10"/>
        <rFont val="Arial"/>
        <family val="2"/>
        <charset val="1"/>
      </rPr>
      <t>02 (DOIS) CARPINTEIROS</t>
    </r>
    <r>
      <rPr>
        <sz val="10"/>
        <rFont val="Arial"/>
        <family val="2"/>
        <charset val="1"/>
      </rPr>
      <t xml:space="preserve"> POR PERÍODO DE 12 MESES – QUANTIDADE DE HORAS/MÊS 220 (DUZENTOS E VINTE HORAS)</t>
    </r>
  </si>
  <si>
    <t>9</t>
  </si>
  <si>
    <r>
      <rPr>
        <b/>
        <sz val="10"/>
        <rFont val="Arial"/>
        <family val="2"/>
        <charset val="1"/>
      </rPr>
      <t xml:space="preserve">01 (UM) ENCARREGADO GERAL </t>
    </r>
    <r>
      <rPr>
        <sz val="10"/>
        <rFont val="Arial"/>
        <family val="2"/>
        <charset val="1"/>
      </rPr>
      <t>POR PERÍODO DE 12 MESES – QUANTIDADE DE HORAS/MÊS 220 (DUZENTOS E VINTE HORAS)</t>
    </r>
  </si>
  <si>
    <r>
      <rPr>
        <b/>
        <sz val="10"/>
        <rFont val="Arial"/>
        <family val="2"/>
        <charset val="1"/>
      </rPr>
      <t xml:space="preserve">02 (DOIS) ELETRICISTA DE ILUMINAÇÃO PÚBLICA </t>
    </r>
    <r>
      <rPr>
        <sz val="10"/>
        <rFont val="Arial"/>
        <family val="2"/>
        <charset val="1"/>
      </rPr>
      <t>POR PERÍODO DE 12 MESES – QUANTIDADE DE HORAS/MÊS 220 (DUZENTOS E VINTE HORAS)</t>
    </r>
  </si>
  <si>
    <t>11</t>
  </si>
  <si>
    <r>
      <rPr>
        <b/>
        <sz val="10"/>
        <rFont val="Arial"/>
        <charset val="1"/>
      </rPr>
      <t>01 (UM) SERRALHEIRO</t>
    </r>
    <r>
      <rPr>
        <sz val="10"/>
        <rFont val="Arial"/>
        <charset val="1"/>
      </rPr>
      <t xml:space="preserve"> POR PERÍODO DE 12 MESES – QUANTIDADE DE HORAS/MÊS 220 (DUZENTOS E VINTE HORAS)</t>
    </r>
  </si>
  <si>
    <t>12</t>
  </si>
  <si>
    <r>
      <rPr>
        <b/>
        <sz val="10"/>
        <rFont val="Arial"/>
        <family val="2"/>
        <charset val="1"/>
      </rPr>
      <t xml:space="preserve">10 (DEZ) PEDREIROS </t>
    </r>
    <r>
      <rPr>
        <sz val="10"/>
        <rFont val="Arial"/>
        <family val="2"/>
        <charset val="1"/>
      </rPr>
      <t xml:space="preserve"> POR PERÍODO DE 12 MESES – QUANTIDADE DE HORAS/MÊS 220 (DUZENTOS E VINTE HORAS)</t>
    </r>
  </si>
  <si>
    <r>
      <rPr>
        <b/>
        <sz val="10"/>
        <rFont val="Arial"/>
        <family val="2"/>
        <charset val="1"/>
      </rPr>
      <t>08 (OITO) AJUDANTES PRÁTICO (AJUDANTE)</t>
    </r>
    <r>
      <rPr>
        <sz val="10"/>
        <rFont val="Arial"/>
        <family val="2"/>
        <charset val="1"/>
      </rPr>
      <t xml:space="preserve"> POR PERÍODO DE 12 MESES – QUANTIDADE DE HORAS/MÊS 220 (DUZENTOS E VINTE HORAS)</t>
    </r>
  </si>
  <si>
    <t>14</t>
  </si>
  <si>
    <r>
      <rPr>
        <b/>
        <sz val="10"/>
        <rFont val="Arial"/>
        <family val="2"/>
        <charset val="1"/>
      </rPr>
      <t>12 (DOZE) AUXILIAR DE OBRAS</t>
    </r>
    <r>
      <rPr>
        <sz val="10"/>
        <rFont val="Arial"/>
        <family val="2"/>
        <charset val="1"/>
      </rPr>
      <t xml:space="preserve"> (SERVENTE) POR PERÍODO DE 12 MESES – QUANTIDADE DE HORAS/MÊS 220 (DUZENTOS E VINTE HORAS)</t>
    </r>
  </si>
  <si>
    <t>15</t>
  </si>
  <si>
    <r>
      <rPr>
        <b/>
        <sz val="10"/>
        <rFont val="Arial"/>
        <family val="2"/>
        <charset val="1"/>
      </rPr>
      <t xml:space="preserve">03 (TRÊS) VEÍCULOS TIPO VAN A DIESEL </t>
    </r>
    <r>
      <rPr>
        <sz val="10"/>
        <rFont val="Arial"/>
        <family val="2"/>
        <charset val="1"/>
      </rPr>
      <t>PARA TRANSPORTE DOS FUNCIONÁRIOS QUE EFETUARÃO A MANUTENÇÃO E CONSERVAÇÃO PREVENTIVA E CORRETIVA DE EDIFÍCIOS PRAÇAS PASSEIO E VIAS PÚBLICAS – POR PERÍODO DE 12 (DOZE MESES).</t>
    </r>
  </si>
  <si>
    <t>UNIDADE</t>
  </si>
  <si>
    <t>% DA MEDIÇÃO</t>
  </si>
  <si>
    <r>
      <rPr>
        <b/>
        <sz val="10"/>
        <rFont val="Arial"/>
        <family val="2"/>
        <charset val="1"/>
      </rPr>
      <t>6</t>
    </r>
    <r>
      <rPr>
        <b/>
        <vertAlign val="superscript"/>
        <sz val="10"/>
        <rFont val="Arial"/>
        <family val="2"/>
        <charset val="1"/>
      </rPr>
      <t>a</t>
    </r>
    <r>
      <rPr>
        <b/>
        <sz val="10"/>
        <rFont val="Arial"/>
        <family val="2"/>
        <charset val="1"/>
      </rPr>
      <t xml:space="preserve"> MEDIÇÃO</t>
    </r>
  </si>
  <si>
    <t xml:space="preserve"> </t>
  </si>
  <si>
    <t>% ACUMULADO</t>
  </si>
  <si>
    <t>ACUMULADO</t>
  </si>
  <si>
    <t>SALDO</t>
  </si>
  <si>
    <t>COMPOSIÇÕES DE CUSTO - PP 067-2018</t>
  </si>
  <si>
    <t>DESCONTO EM MATERIAIS</t>
  </si>
  <si>
    <t>DESCONTO EM LDI</t>
  </si>
  <si>
    <t>DESCONTO EM ADMINISTRATIVO</t>
  </si>
  <si>
    <t>CONSUMO COMBUSTÍVEL</t>
  </si>
  <si>
    <t>VALOR VAN</t>
  </si>
  <si>
    <t>6ª MEDIÇÃO - REFº  JUNHO 2019</t>
  </si>
  <si>
    <t>ALMOXARIFE</t>
  </si>
  <si>
    <t>VALOR</t>
  </si>
  <si>
    <t>I</t>
  </si>
  <si>
    <t>SALÁRIO ESTIMADO DO PROFISSIONAL</t>
  </si>
  <si>
    <t>-</t>
  </si>
  <si>
    <t>II</t>
  </si>
  <si>
    <t>MÃO DE OBRAS</t>
  </si>
  <si>
    <t>Valor do Salário</t>
  </si>
  <si>
    <t>Hora Extra 30h/mês - Previsão a 50 %</t>
  </si>
  <si>
    <t>TOTAL DA REMUNERAÇÃO</t>
  </si>
  <si>
    <t>III</t>
  </si>
  <si>
    <t>ENCARGOS SOCIAIS INCIDENTES SOBRE REMUNERAÇÃO</t>
  </si>
  <si>
    <t>GRUPO A</t>
  </si>
  <si>
    <t>ENCARGOS SOCIAIS BÁSICOS</t>
  </si>
  <si>
    <t>A.01</t>
  </si>
  <si>
    <t>INSS – Artigo 22º Inciso I Lei 8.212/91</t>
  </si>
  <si>
    <t>A.02</t>
  </si>
  <si>
    <t>FGTS – Artigo 15º Lei 8.030/90 e Artigo 7º Inciso III CF/88</t>
  </si>
  <si>
    <t>A.03</t>
  </si>
  <si>
    <t>SESI/SESC – Artigo 3º Lei 8.036/90</t>
  </si>
  <si>
    <t>A.04</t>
  </si>
  <si>
    <t>SENAI/SENAC – Decreto 2.318/86</t>
  </si>
  <si>
    <t>A.05</t>
  </si>
  <si>
    <t>INCRA – Lei 7.787 de 30/06/89 e DL 1.146/70</t>
  </si>
  <si>
    <t>A.06</t>
  </si>
  <si>
    <t>SEBRAE – Artigo 8º Lei 8.029/90 e Lei 8.154 de 28/12/96</t>
  </si>
  <si>
    <t>A.07</t>
  </si>
  <si>
    <t>SALÁRIO EDUCAÇÃO – Artigo 3º Inciso I Decreto 87.043/82</t>
  </si>
  <si>
    <t>A.08</t>
  </si>
  <si>
    <t>Risco Ambiental do Trabalho – RAT (Código 8121-4/00) X FAP (1.750) – Artigo 3º Decreto  6.957/2009</t>
  </si>
  <si>
    <t>SUBTOTAL GRUPO - A</t>
  </si>
  <si>
    <t>GRUPO B</t>
  </si>
  <si>
    <t>ENCARGOS QUE RECEBEM A INCIDÊNCIA DO GRUPO - A</t>
  </si>
  <si>
    <t>B.01</t>
  </si>
  <si>
    <t xml:space="preserve">13º Salário </t>
  </si>
  <si>
    <t>B.02</t>
  </si>
  <si>
    <t>Férias (incluindo 1/3 Constitucional)</t>
  </si>
  <si>
    <t>B.03</t>
  </si>
  <si>
    <t>Aviso Prévio de Férias</t>
  </si>
  <si>
    <t>B.04</t>
  </si>
  <si>
    <t>Auxilio Doença</t>
  </si>
  <si>
    <t>B.05</t>
  </si>
  <si>
    <t>Acidente de Trabalho</t>
  </si>
  <si>
    <t>B.06</t>
  </si>
  <si>
    <t>Faltas Legais</t>
  </si>
  <si>
    <t>B.07</t>
  </si>
  <si>
    <t>Férias sobre Licença Maternidade</t>
  </si>
  <si>
    <t>B.08</t>
  </si>
  <si>
    <t>Licença Paternidade</t>
  </si>
  <si>
    <t>SUBTOTAL GRUPO - B</t>
  </si>
  <si>
    <t>GRUPO C</t>
  </si>
  <si>
    <t>ENCARGOS QUE NÃO RECEBEM A INCIDÊNCIA DO GRUPO - B</t>
  </si>
  <si>
    <t>C.01</t>
  </si>
  <si>
    <t>Aviso Prévio Indenizado</t>
  </si>
  <si>
    <t>C.02</t>
  </si>
  <si>
    <t>Indenização Adicional</t>
  </si>
  <si>
    <t>C.03</t>
  </si>
  <si>
    <t>Indenização (rescisão sem justa causa – multa de 40% do FGTS, em relação a 100% dos empregados inicialmente contratados</t>
  </si>
  <si>
    <t>C.04</t>
  </si>
  <si>
    <t>Indenização (rescisão sem justa causa – multa de 40% do FGTS, em relação a 05% dos empregados que serão substituídos</t>
  </si>
  <si>
    <t>C.05</t>
  </si>
  <si>
    <t>Indenização (rescisão sem justa causa – contribuição 40% FGTS, em relação a 100% dos empregados inicialmente contratados</t>
  </si>
  <si>
    <t>C.06</t>
  </si>
  <si>
    <t>Indenização (rescisão sem justa causa – contribuição de 10% do FGTS, em relação a 05% dos empregados que serão substituídos</t>
  </si>
  <si>
    <t>SUBTOTAL DO GRUPO – C</t>
  </si>
  <si>
    <t xml:space="preserve">GRUPO – D </t>
  </si>
  <si>
    <t>INCIDÊNCIA DO GRUPO – A SOBRE O GRUPO – B</t>
  </si>
  <si>
    <t>D.01</t>
  </si>
  <si>
    <t>Incidência dos encargos do Grupo – A sobre os itens do Grupo – B</t>
  </si>
  <si>
    <t>SUBTOTAL DO GRUPO – D</t>
  </si>
  <si>
    <t>GRUPO – E</t>
  </si>
  <si>
    <t>INCIDÊNCIA DO FGTS SOBRE AVISO PRÉVIO INDENIZAÇÃO</t>
  </si>
  <si>
    <t>E.01</t>
  </si>
  <si>
    <t>Incidência do FGTS exclusivamente sobre o Aviso Prévio Indenizado</t>
  </si>
  <si>
    <t>E.02</t>
  </si>
  <si>
    <t>FGTS sobre Afastamento Superior 15 (quinze) dias por Acidente Trabalho</t>
  </si>
  <si>
    <t>SUBTOTAL DO GRUPO – E</t>
  </si>
  <si>
    <t xml:space="preserve">GRUPO – F </t>
  </si>
  <si>
    <t>INCIDÊNCIA DO GRUPO – A SOBRE SALÁRIO MATERNIDADE</t>
  </si>
  <si>
    <t>F.01</t>
  </si>
  <si>
    <t>Encargos do Grupo A sobre salário Maternidade</t>
  </si>
  <si>
    <t>SUBTOTAL DO GRUPO – F</t>
  </si>
  <si>
    <t>TAXA TOTAL DOS ENCARGOS SOCIAIS</t>
  </si>
  <si>
    <t xml:space="preserve">VALOR TOTAL DE REMUNERAÇÃO + ENCARGOS SOCIAIS </t>
  </si>
  <si>
    <t>IV</t>
  </si>
  <si>
    <t>INSUMOS</t>
  </si>
  <si>
    <t>Uniformes (Calça e Camisa) – 02 jogos em 12 meses</t>
  </si>
  <si>
    <t>Calça de brim, preço médio</t>
  </si>
  <si>
    <t>Camisa de brim, preço médio</t>
  </si>
  <si>
    <t>EPI (Capacete e Botina) - 02 jogos em 12 meses</t>
  </si>
  <si>
    <t>Capacete, preço médio</t>
  </si>
  <si>
    <t>Botina, preço médio</t>
  </si>
  <si>
    <t>Ferramental (Colher de pedreiro, Desempenadeira lisa, Desempenadeira dentada, Trena 5m, Régua de alumínio, Esquadro, Mangueira de nível, Nível de Bolha, Prumo de parede, Prumo de centro, Linha de pedreiro, Espuma, Trincha, Martelo, Marreta, Talhadeira, Ponteiro, Serrote, Formão, Lima grosa, Plaina, Pé de cabra, Arco de pua, Bandeja de pintura, Pincel, Rolo de espuma, Rolo de lã, Furadeira de impacto, Serra circular maquita, Esmerilhadeira lixadeira, Jogo de chaves de fenda e phillips, Arco de serra, Chave de grifo, Chave inglesa, Alicate de pressão, Alicate para canos) - Previsão 04 (quatro) unidades/ano/profissional</t>
  </si>
  <si>
    <t>Colher de pedreiro, preço médio</t>
  </si>
  <si>
    <t>Desempenadeira lisa, preço médio</t>
  </si>
  <si>
    <t>Desempenadeira dentada, preço médio</t>
  </si>
  <si>
    <t>Trena 5m, preço médio</t>
  </si>
  <si>
    <t>Régua de alumínio, preço médio</t>
  </si>
  <si>
    <t>Esquadro, preço médio</t>
  </si>
  <si>
    <t>Mangueira de nível 10m, preço médio</t>
  </si>
  <si>
    <t>Nível de Bolha, preço médio</t>
  </si>
  <si>
    <t>Prumo de parede, preço médio</t>
  </si>
  <si>
    <t>Prumo de centro, preço médio</t>
  </si>
  <si>
    <t>Linha 100m, preço médio</t>
  </si>
  <si>
    <t>Espuma, preço médio</t>
  </si>
  <si>
    <t>Trincha, preço médio</t>
  </si>
  <si>
    <t>Martelo, preço médio</t>
  </si>
  <si>
    <t>Marreta 2kg, preço médio</t>
  </si>
  <si>
    <t>Talhadeira, preço médio</t>
  </si>
  <si>
    <t>Ponteiro, preço médio</t>
  </si>
  <si>
    <t>Serrote, preço médio</t>
  </si>
  <si>
    <t>Formão, preço médio</t>
  </si>
  <si>
    <t>Lima grosa, preço médio</t>
  </si>
  <si>
    <t>Plaina, preço médio</t>
  </si>
  <si>
    <t>Pé de cabra, preço médio</t>
  </si>
  <si>
    <t>Arco de pua, preço médio</t>
  </si>
  <si>
    <t>kit de pintura, bandeja, pincel, rolo de espuma, rolo de lã, preço médio</t>
  </si>
  <si>
    <t>Furadeira de impacto 600w, preço médio</t>
  </si>
  <si>
    <t>Serra circular, preço médio</t>
  </si>
  <si>
    <t>Esmerilhadeira lixadeira, preço médio</t>
  </si>
  <si>
    <t>Jogo de chaves de fenda e Phillips, preço médio</t>
  </si>
  <si>
    <t>Arco de serra, preço médio</t>
  </si>
  <si>
    <t>Chave de grifo 14", preço médio</t>
  </si>
  <si>
    <t>Chave inglesa 6", preço médio</t>
  </si>
  <si>
    <t>Alicate de pressão, preço médio</t>
  </si>
  <si>
    <t>Alicate para canos, preço médio</t>
  </si>
  <si>
    <t>Alimentação – Clausula 8, Item “b” da Convenção Coletiva de Trabalho 2017/2018 -&gt; 410,00</t>
  </si>
  <si>
    <t>Café da Manhã - Cláusula 9, Convenção Coletiva de Trabalho 2017/2018 - R$ 5,00 (pão com manteiga, café e leite)</t>
  </si>
  <si>
    <t>Plano de Saúde – Clausula 6, I da Convenção Coletiva de Trabalho 2017/2018</t>
  </si>
  <si>
    <t>Seguro de Vida – Clausula 5ª, Parágrafo Terceiro da Convenção Coletiva de Trabalho 2017/2018</t>
  </si>
  <si>
    <t>Exames admissionais/demissionais (Previsão R$ 900,00/ano) - 900,00/12 = 75,00</t>
  </si>
  <si>
    <t>TOTAL DOS INSUMOS</t>
  </si>
  <si>
    <t>VALOR TOTAL DE REMUNERAÇÃO + ENCARGOS SOCIAIS + INSUMOS</t>
  </si>
  <si>
    <t>V</t>
  </si>
  <si>
    <t>BONIFICAÇÃO E OUTRAS DESPESAS</t>
  </si>
  <si>
    <t>LDI</t>
  </si>
  <si>
    <t>Despesas Administrativas/Operacionais</t>
  </si>
  <si>
    <t>TOTAL BONIFICAÇÃO E OUTRAS DESPESAS</t>
  </si>
  <si>
    <t>VI</t>
  </si>
  <si>
    <t>TRIBUTAÇÃO SOBRE O FATURAMENTO</t>
  </si>
  <si>
    <t>ISSSQN OU ISS</t>
  </si>
  <si>
    <t>COFINS</t>
  </si>
  <si>
    <t>PIS</t>
  </si>
  <si>
    <t>Considerando que o fator é aplicado sobre os custos (diretos e indiretos) acrescidos da remuneração da empresa, deve o mesmo ser calculado de forma que represente uma alíquota que aplicada sobre estes, seja equivalente a 8,65% sobre o valor de venda (ou valor da fatura). Tal cálculo se obtem conforme abaixo discriminado:</t>
  </si>
  <si>
    <t>FATOR = 1/1-0,0865 = 1/0,9135 = 1,0947</t>
  </si>
  <si>
    <t>FATOR =</t>
  </si>
  <si>
    <t>TOTAL TRIBUTAÇÃO SOBRE O FATURAMENTO</t>
  </si>
  <si>
    <t>PREÇO TOTAL</t>
  </si>
  <si>
    <t>NÚMERO DE EMPREGADOS MÊS</t>
  </si>
  <si>
    <t>TOTAL GERAL MEDIÇÃO – ALMOXARIFE</t>
  </si>
  <si>
    <t>Motorista</t>
  </si>
  <si>
    <t>Hora Extra 30h/mês - Previsão a 75 %</t>
  </si>
  <si>
    <t>Uniformes (Calça, Camisa e Sapato) – 02 jogos em 12 meses</t>
  </si>
  <si>
    <t>Sapato, preço médio</t>
  </si>
  <si>
    <t>Alimentação – Clausula 11ª da Convenção Coletiva 2018/2020 -&gt; (29,24 x 22 dias/mês) = 643,28</t>
  </si>
  <si>
    <t>Alimentação nas Férias – Clausula 11ª, Parágrafo Segundo da Convenção Coletiva 2018/2020 -&gt; (29,24 x 30 dias de férias/ano) = 877,20/12 meses = 73,10</t>
  </si>
  <si>
    <t>Cesta Básica - Clausula 12ª da Convenção Coletiva de Trabalho 2018/2020 - R$ 309,54</t>
  </si>
  <si>
    <t>Plano de Saúde – Clausula 13ª da Convenção Coletiva 2018/2020 - previsão</t>
  </si>
  <si>
    <t>Seguro de Vida – Clausula 15ª da Convenção Coletiva 2018/2020 - previsão</t>
  </si>
  <si>
    <t>Taxa de Contribuição - Cláusula 34ª da Convenção Coletiva 2018/2020</t>
  </si>
  <si>
    <t xml:space="preserve">NÚMERO DE EMPREGADOS MÊS </t>
  </si>
  <si>
    <t>TOTAL GERAL MEDIÇÃO – MOTORISTA</t>
  </si>
  <si>
    <t>Mestre de Obras</t>
  </si>
  <si>
    <t>Alimentação – Clausula 8ª, Item “b” da Convenção Coletiva de Trabalho 2017/2018 -&gt; 410,00</t>
  </si>
  <si>
    <t>Café da Manhã - Convenção Coletiva de Trabalho 2017/2018 - R$ 5,00 (pão co manteiga, café e leite)</t>
  </si>
  <si>
    <t>Plano de Saúde – Clausula 6ª I da Convenção Coletiva de Trabalho 2017/2018</t>
  </si>
  <si>
    <t>TOTAL GERAL MEDIÇÃO – MESTRE DE OBRAS</t>
  </si>
  <si>
    <t>CALCETEIRO</t>
  </si>
  <si>
    <t>TOTAL GERAL MEDIÇÃO – CALCETEIRO</t>
  </si>
  <si>
    <t xml:space="preserve">Bombeiro hidráulico </t>
  </si>
  <si>
    <t xml:space="preserve">TOTAL MEDIÇÃO </t>
  </si>
  <si>
    <t>Pintor</t>
  </si>
  <si>
    <t>TOTAL GERAL MEDIÇÃO –PINTOR</t>
  </si>
  <si>
    <t>6ª MEDIÇÃO - REFº JUNHO 2019</t>
  </si>
  <si>
    <t>ELETRICISTA PREDIAL</t>
  </si>
  <si>
    <t>Ferramental (Alicate universal, Alicate de corte diagonal, Alicate de bico chato, Alicate desencapador, Estilete, Alicate amperímetro, Furadeira de impacto) - Previsão 04 (quatro) unidades/ano/profissional</t>
  </si>
  <si>
    <t>Alicate universal, preço médio</t>
  </si>
  <si>
    <t>Alicate de corte diagonal 6", preço médio</t>
  </si>
  <si>
    <t>Alicate de bico chato, preço médio</t>
  </si>
  <si>
    <t>Alicate desencapador, preço médio</t>
  </si>
  <si>
    <t>Alicate de prensa, preço médio</t>
  </si>
  <si>
    <t>Estilete, preço médio</t>
  </si>
  <si>
    <t>Alicate amperímetro, preço médio</t>
  </si>
  <si>
    <t>TOTAL MEDIÇÃO – ELETRICISTA</t>
  </si>
  <si>
    <t>ELETRICISTA PREDIAL – EDMAR GOMES INÁCIO (4 HORAS EXTRA)</t>
  </si>
  <si>
    <t>TOTAL GERAL MEDIÇÃO – ELETRICISTA</t>
  </si>
  <si>
    <t>Carpinteiro</t>
  </si>
  <si>
    <t>TOTAL GERAL MEDIÇÃO –CARPINTEIRO</t>
  </si>
  <si>
    <t xml:space="preserve">ENCARREGADO GERAL </t>
  </si>
  <si>
    <t>TOTAL GERAL MEDIÇÃO – ENCARREGADO</t>
  </si>
  <si>
    <t>ELETRICISTA DE ILUMINAÇÃO PÚBLICA</t>
  </si>
  <si>
    <t>Periculosidade – CLT 30%</t>
  </si>
  <si>
    <t>Hora Extra 30h/mês - Previsão a 50 % (4horas)</t>
  </si>
  <si>
    <t>EPI Especiais (Cinto de segurança tipo paraquedas, Colete refletivo, luva e óculos) - 02 jogos em 12 meses</t>
  </si>
  <si>
    <t>Cinto de segurança tipo paraquedas, preço médio</t>
  </si>
  <si>
    <t>Colete refletivo, preço médio</t>
  </si>
  <si>
    <t>Luva de vaqueta, preço médio</t>
  </si>
  <si>
    <t>Luva isolante alta tensão, preço médio</t>
  </si>
  <si>
    <t>Óculos de proteção transparente, preço médio</t>
  </si>
  <si>
    <t>Óculos de proteção fumê, preço médio</t>
  </si>
  <si>
    <t>Ferramental (Alicate universal, Alicate de corte diagonal, Alicate de bico chato, Alicate desencapador, Estilete, Alicate amperímetro, Furadeira de impacto, Bloqueador solar FPS 30, Espora, Escada extensível) - Previsão 04 (quatro) unidades/ano/profissional</t>
  </si>
  <si>
    <t>Bloqueador solar FPS 30, preço médio</t>
  </si>
  <si>
    <t>Espora com cinto para escalada em poste, preço médio</t>
  </si>
  <si>
    <t>Escada extensível 7m fibra, preço médio</t>
  </si>
  <si>
    <t>TOTAL  MEDIÇÃO – ELETRICISTA ILUMINAÇÃO</t>
  </si>
  <si>
    <t>Serralheiro</t>
  </si>
  <si>
    <t>TOTAL GERAL MEDIÇÃO – SERRALHEIRO</t>
  </si>
  <si>
    <t>Pedreiro</t>
  </si>
  <si>
    <t>NÚMERO DE EMPREGADOS MÊS SEM HORA EXTRA</t>
  </si>
  <si>
    <t>TOTAL MEDIÇÃO – PEDREIRO SEM HORAS EXTRA</t>
  </si>
  <si>
    <t>Ajudante Prático (Ajudante)</t>
  </si>
  <si>
    <t>Ferramental (Enxada, pá, carrinho de mão, balde, peneira, etc) - Previsão 04 (quatro) unidades/ano/profissional</t>
  </si>
  <si>
    <t>Enxada com cabo, preço médio</t>
  </si>
  <si>
    <t>Pá de bico com cabo, preço médio</t>
  </si>
  <si>
    <t>Carrinho de mão, preço médio</t>
  </si>
  <si>
    <t>Balde, preço médio</t>
  </si>
  <si>
    <t>Peneira, preço médio</t>
  </si>
  <si>
    <t>TOTAL AJUDANTE PRÁTICO</t>
  </si>
  <si>
    <t>AUXILIAR DE OBRAS (SERVENTE)</t>
  </si>
  <si>
    <t>TOTAL – AUXILIAR DE OBRAS</t>
  </si>
  <si>
    <t>ANDERSON PEREIRA DA SILVA E JULIANO CHADER SOARES (4 HORAS EXTRA)</t>
  </si>
  <si>
    <t>TOTAL GERAL MEDIÇÃO – AUXILIAR DE OBRAS</t>
  </si>
  <si>
    <t>Veículo tipo van a diesel</t>
  </si>
  <si>
    <t>Combustível (óleo diesel)</t>
  </si>
  <si>
    <t>km/dia</t>
  </si>
  <si>
    <t>nº dias úteis/mês</t>
  </si>
  <si>
    <t>Km média mensal (150 km/dia x 25 dias úteis/mês) – Previsão</t>
  </si>
  <si>
    <t>km</t>
  </si>
  <si>
    <t>Km / L (consumo médio)</t>
  </si>
  <si>
    <t>km/l</t>
  </si>
  <si>
    <t>Volume mensal</t>
  </si>
  <si>
    <t>litros</t>
  </si>
  <si>
    <t>R$ / L (óleo diesel) média pesquisa anp</t>
  </si>
  <si>
    <t>R$/l (Diesel S10)</t>
  </si>
  <si>
    <t>TOTAL MENSAL (Combustível – óleo diesel)</t>
  </si>
  <si>
    <t>Seguros</t>
  </si>
  <si>
    <t>IPVA – 2% do valor do veículo 2012 ao ano (veículo com no máximo 05 anos de uso)</t>
  </si>
  <si>
    <t>Valor médio do veículo 2013 – tabela fipe</t>
  </si>
  <si>
    <t>IPVA anual (2%)</t>
  </si>
  <si>
    <t>IPVA mensal</t>
  </si>
  <si>
    <t>Seguro Obrigatório / Licenciamento</t>
  </si>
  <si>
    <t>Sistema do Detran/ES, através de renavan de veículo semelhante da frota PMPK / ano</t>
  </si>
  <si>
    <t>Seguro Obrigatório / Licenciamento mensal</t>
  </si>
  <si>
    <t>Seguro Contra Terceiros</t>
  </si>
  <si>
    <t>25% do valor do seguro do veículo / ano</t>
  </si>
  <si>
    <t>Valor médio do seguro total de um veículo que não realiza grandes viagens / ano</t>
  </si>
  <si>
    <t>Seguro Contra Terceiros mensal</t>
  </si>
  <si>
    <t>TOTAL MENSAL (Seguros)</t>
  </si>
  <si>
    <t>Lubrificantes</t>
  </si>
  <si>
    <t>Óleo de motor, consumo (0,5 L / 1.000 km)</t>
  </si>
  <si>
    <t>Óleo de motor consumo mensal = 3.750 km x 0,5 l/1.000 km</t>
  </si>
  <si>
    <t>Valor médio do litro do óleo de motor</t>
  </si>
  <si>
    <t>R$/l</t>
  </si>
  <si>
    <t>Óleo de motor mensal</t>
  </si>
  <si>
    <t>Óleo de transmissão, consumo (1 L a cada 50.000 km, cx. marchas) = 0,02 l / 1.000 km</t>
  </si>
  <si>
    <t>Óleo de transmissão, consumo mensal = 3.750 km x 0,02 l/1.000 km</t>
  </si>
  <si>
    <t>Valor médio do litro do óleo de transmissão</t>
  </si>
  <si>
    <t>Óleo de transmissão mensal</t>
  </si>
  <si>
    <t>TOTAL MENSAL (Lubrificantes)</t>
  </si>
  <si>
    <t>Pneus</t>
  </si>
  <si>
    <t>Quilometragem / mês</t>
  </si>
  <si>
    <t>R$ / unidade – pneu R16</t>
  </si>
  <si>
    <t>R$</t>
  </si>
  <si>
    <t>Vida útil média do pneu</t>
  </si>
  <si>
    <t>R$ / km rodado</t>
  </si>
  <si>
    <t>R$/km</t>
  </si>
  <si>
    <t>Valor mensal / pneu</t>
  </si>
  <si>
    <t>Nº de pneus / veículo</t>
  </si>
  <si>
    <t>un</t>
  </si>
  <si>
    <t>TOTAL MENSAL (Pneus)</t>
  </si>
  <si>
    <t>Depreciação</t>
  </si>
  <si>
    <t>Vida útil média (8 anos)</t>
  </si>
  <si>
    <t>meses</t>
  </si>
  <si>
    <t>Valor da depreciação</t>
  </si>
  <si>
    <t>TOTAL MENSAL (Depreciação)</t>
  </si>
  <si>
    <t>Manutenção mecânica e peças</t>
  </si>
  <si>
    <t>10% do valor do veículo ao ano – Secret. Munic. Transportes/PMPK</t>
  </si>
  <si>
    <t>Valor médio do veículo 2012 – tabela fipe</t>
  </si>
  <si>
    <t>TOTAL MENSAL (Manutenção mecânica e peças)</t>
  </si>
  <si>
    <t xml:space="preserve">TOTAL CUSTOS MENSAL VEÍCULO TIPO VAN A DIESEL </t>
  </si>
  <si>
    <t>NÚMERO DE VANS A DIESEL</t>
  </si>
  <si>
    <t>TOTAL GERAL MEDIÇÃO – VAN A DIESEL</t>
  </si>
  <si>
    <t>ANEXO VII</t>
  </si>
  <si>
    <t>FONTES DAS MEMÓRIAS DE CÁLCULOS DOS GRUPOS</t>
  </si>
  <si>
    <t>CÁLCULOS DO GRUPO (A)</t>
  </si>
  <si>
    <t>MEMÓRIA DE CÁLCULO</t>
  </si>
  <si>
    <t>FUNDAMENTO</t>
  </si>
  <si>
    <t>A.01 – INSS</t>
  </si>
  <si>
    <t>Art. 22º, inciso I, da Lei Federal nº 8.212/91.</t>
  </si>
  <si>
    <t xml:space="preserve">A.02 – FGTS </t>
  </si>
  <si>
    <t>Art. 15º, Lei Federal nº 8.030/90 e Art. 7º, III, CRFB.</t>
  </si>
  <si>
    <t>A.03 – SESI/SESC</t>
  </si>
  <si>
    <t>Art. 3º, Lei Federal nº 8.036/90</t>
  </si>
  <si>
    <t>A.04 – SENAI/SENAC</t>
  </si>
  <si>
    <t>Decreto-Lei Federal nº 2.318/86</t>
  </si>
  <si>
    <t>A.05 – INCRA</t>
  </si>
  <si>
    <t>Lei Federal nº 7.787/89 e Decreto-Lei nº 1.146/70</t>
  </si>
  <si>
    <t>A.06 – SEBRAE</t>
  </si>
  <si>
    <t>Art. 8º, Leis Federais nº. 8.029/90 e 8.154/90</t>
  </si>
  <si>
    <t>A.07 – SALÁRIO EDUCAÇÃO</t>
  </si>
  <si>
    <t>Art. 3º, Inciso I, Decreto Federal nº 87.043/82</t>
  </si>
  <si>
    <t>A.08 – Risco Ambientais do Trabalho (RAT 3%) X FAP (1,750)</t>
  </si>
  <si>
    <t>Regulamento da Previdência Social</t>
  </si>
  <si>
    <t>CÁLCULOS DO GRUPO (B)</t>
  </si>
  <si>
    <t>PERCENTUAL</t>
  </si>
  <si>
    <t>B.01 – 13% Salário</t>
  </si>
  <si>
    <t>[(1/12)x100] = 8,333%</t>
  </si>
  <si>
    <t>Art. 7º, VIII, CRFR/88</t>
  </si>
  <si>
    <t>B.02 – Férias + 1/3</t>
  </si>
  <si>
    <t>{[(1+1/3)/12]x100} = 11,111%</t>
  </si>
  <si>
    <t>Art. 7º, XVII, CRFB/88</t>
  </si>
  <si>
    <t>B.03 – Aviso Prévio Férias</t>
  </si>
  <si>
    <t>{[(7/30)/12]x100} = 1,944%</t>
  </si>
  <si>
    <t>Art. 7º,XXI, CRFB/88, 477,487 e 491 CLT</t>
  </si>
  <si>
    <t>B.04 – Auxílio Doença</t>
  </si>
  <si>
    <t>{[(5/30)/12]X100} = 1,389%</t>
  </si>
  <si>
    <t>Art. 59º a 64º da Lei Federal nº 8.213/91</t>
  </si>
  <si>
    <t>B.05 – Acidente de Trabalho</t>
  </si>
  <si>
    <t>{[(15/30)/12]*0,08}X100 = 0,333%</t>
  </si>
  <si>
    <t>Art. 19º a 23º da Lei Federal nº 8.213/91</t>
  </si>
  <si>
    <t>B.06 – Faltas Legais</t>
  </si>
  <si>
    <t>{[(1/30)/12]X100 = 0,277</t>
  </si>
  <si>
    <t>Art. 473 da CLT</t>
  </si>
  <si>
    <t>B.07 – Férias sobre Licença Maternidade</t>
  </si>
  <si>
    <t>[(0,1111X0,02X0,333]X100 = 0,074%</t>
  </si>
  <si>
    <t>B.08 – Licença Paternidade</t>
  </si>
  <si>
    <t>{[(5/30)/12]X0,015}X100 = 0,021%</t>
  </si>
  <si>
    <t>Art. 7º, XIX, CRFB/88 e 10, § 1º da CLT</t>
  </si>
  <si>
    <t>1 – Percentual relativo a contrato de 12 (doze) meses.</t>
  </si>
  <si>
    <t>2 – Estimativa de 05 (cinco) dias de licença p/ano p/8% (oito por cento) dos funcionários.</t>
  </si>
  <si>
    <t>3 – Estimativa de 01 (uma) licença de 15 (quinze) dias p/ano p/8% (oito por cento) dos funcionários.</t>
  </si>
  <si>
    <t>4 – Estimativa de uma ausência justificada p/ano 50% (cinquenta por cento) dos funcionários.</t>
  </si>
  <si>
    <t>5 – Estimativa de 02% (dois por cento) dos funcionários usufruindo a 04 (quatro) meses da licença p/ano.</t>
  </si>
  <si>
    <t>6 – Estimativa de 1,5% (um vírgula cinco por cento) dos funcionários usufruindo 05 (cinco) dias de licença p/ano.</t>
  </si>
  <si>
    <t>CÁLCULOS DO GRUPO (C)</t>
  </si>
  <si>
    <t>C.01 – Aviso Prévio Indenizado</t>
  </si>
  <si>
    <t>{[0,05X(1/12)]X100} = 0,417%</t>
  </si>
  <si>
    <t>Art. 7º, XXI, CRF/88. Art. 477, 487 e 491 CLT</t>
  </si>
  <si>
    <t>C.02 –Indenização Adicional</t>
  </si>
  <si>
    <t>[0,02X(1/12)]X100 = 0,167</t>
  </si>
  <si>
    <t>Art. 9º da Lei Federal nº 7.238/84</t>
  </si>
  <si>
    <t>C.03 – Indenização 40% FGTS (100%)</t>
  </si>
  <si>
    <t>( 1X0,4X0,08X100) = 3,200%</t>
  </si>
  <si>
    <t>Leis Federais nºs. 8.036/90 e 9.491/97</t>
  </si>
  <si>
    <t>C.04 – Indenização 40% FGTS (5%)</t>
  </si>
  <si>
    <t>(0,05X 0,40 X 0,08X100) = 0,160%</t>
  </si>
  <si>
    <t>C.05 – Indenização 10% FGTS (100%)</t>
  </si>
  <si>
    <t>(1 X0,10X0,08X100) = 0,800%</t>
  </si>
  <si>
    <t>Lei Complementar Federal nº 110/01</t>
  </si>
  <si>
    <t>C.06 – Indenização 10% FGTS  (5%)</t>
  </si>
  <si>
    <t>(0,05 X 0,10 X 0,08X100) =0,040%</t>
  </si>
  <si>
    <t>Lei Complementar Federal nº 101/01</t>
  </si>
  <si>
    <t>1 – Estimativa de 5% (cinco por cento) dos funcionários substituídos durante a vigência do contrato;</t>
  </si>
  <si>
    <t>2 – Estimativa de 2% (dois por cento) dos funcionários serão demitidos na situação em que devem receber a indenização adicional;</t>
  </si>
  <si>
    <t>3 – Considerando que todos os funcionários serão demitidos no final do contrato;</t>
  </si>
  <si>
    <t>4 – Estimativa de 5 % (cinco por cento) dos funcionários substituídos durante a vigência do contrato;</t>
  </si>
  <si>
    <t>5 – Considerando que todos os funcionários serão demitidos no final do contrato;</t>
  </si>
  <si>
    <t>6 – Estimativa de 5% (cinco por cento) dos funcionários substituídos durante a vigência do contrato.</t>
  </si>
  <si>
    <t>CÁLCULOS DO GRUPO (D)</t>
  </si>
  <si>
    <t>D.01 Incidência dos Encargos de (A) X (B)</t>
  </si>
  <si>
    <t>(39,050% X 23,482%) = 9,170</t>
  </si>
  <si>
    <t>CÁLCULOS DO GRUPO (E)</t>
  </si>
  <si>
    <t>E.01 – Incidência FGTS s/Aviso Prévio Indenizado</t>
  </si>
  <si>
    <t>(0,08X0,00417)X100 = 0,033</t>
  </si>
  <si>
    <t>A Súmula nº 305 do TST</t>
  </si>
  <si>
    <t>E.02 – FGTS S/ Afast. Sup. 15 dias p/Acid. Trabalho</t>
  </si>
  <si>
    <t>(0,08X0,0033X100) = 0,026%</t>
  </si>
  <si>
    <t>CÁLCULOS DO GRUPO (F)</t>
  </si>
  <si>
    <t>F.01 – Encargos do Grupo A S/ Salário Maternidade</t>
  </si>
  <si>
    <t>(39,050% X 13/12*4/12) = 0,282%</t>
  </si>
  <si>
    <t xml:space="preserve"> TOTAL</t>
  </si>
  <si>
    <t>OBS:</t>
  </si>
  <si>
    <t>Caso o LICITANTE apresente planilha de proposta de preços cujos percentuais de encargos sejam distintos dos informados neste documento, ela deverá encaminhar memória de cálculo detalhada.</t>
  </si>
  <si>
    <t>Estima-se que cada conjunto de UNIFORME ou EPIs / OPERÁRIO terá a duração de 06 (seis) meses.</t>
  </si>
  <si>
    <t>Estima-se que cada conjunto de FERRAMENTAL / OPERÁRIO terá a duração de 03 (três) meses.</t>
  </si>
  <si>
    <t>Demais Ferramentas e/ou equipamentos necessários em porventura de algum serviço específico, serão disponibilizados pela Secretaria municipal de obras (SEMOB).</t>
  </si>
  <si>
    <t>CONVENÇÃO COLETIVA DE TRABALHO 2017/2018 DA INDÚSTRIA DA CONSTRUÇÃO CIVIL DO ESTADO DO ESPIRÍTO SANTO (SINDUSCON)</t>
  </si>
  <si>
    <t>CONVENÇÃO COLETIVA 2018/2020 – SINDIMOTORISTAS - ES</t>
  </si>
  <si>
    <t>CLAUSULA 1ª – PRAZO (SINDUSCON)</t>
  </si>
  <si>
    <t>O prazo de vigência desta CCT é de 24 (vinte e quatro) meses, com início 1º de maio de 2017 e Término em 30 de Abril de 2018.</t>
  </si>
  <si>
    <t>CLAUSULA 3ª - DO REJUSTE SALARIAL (SINDUSCON)</t>
  </si>
  <si>
    <t>Parágrafo Primeiro – Os salários normativos, por hora e por mês, dos cargos profissionais, são aqueles constantes das Tabelas de Salários no ANEXO II deste ACT, considerando 1,5 % de aumento sobre a tabela de maio de 2017, em 1º de maio de 2018, demonstração abaixo:</t>
  </si>
  <si>
    <t>CLASSIFICAÇÃO PROFISSIONAL</t>
  </si>
  <si>
    <t>Auxiliar de Obras (Servente)</t>
  </si>
  <si>
    <t>Almoxarife</t>
  </si>
  <si>
    <t>Calceteiro</t>
  </si>
  <si>
    <t>Eletricista Predial</t>
  </si>
  <si>
    <t>Eletricista de Iluminação Pública</t>
  </si>
  <si>
    <t>Bombeiro Hidráulico</t>
  </si>
  <si>
    <t>Encarregado geral</t>
  </si>
  <si>
    <t>CLAUSULA 12ª - DA JORNADA DE TRABALHO (SINDUSCON)</t>
  </si>
  <si>
    <t>A Jornada de Trabalho Semanal será de 44 horas, sendo 09 horas diárias de segunda a quinta-feira, e de 08 horas na sexta-feira, sendo sábado compensado pelas horas excedentes trabalhadas nos primeiros quatro dias da semana, na forma prevista no Art. 59, Parágrafo 2º da CLT.</t>
  </si>
  <si>
    <t>CLAUSULA 3ª - DO PISO SALARIAL (SINDIMOTORISTAS)</t>
  </si>
  <si>
    <t>Motorista – Nível 2 – Motorista de Vans, Kombi, Sprinter, Master, Similares e Microonibus</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</si>
</sst>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_(* #,##0.00_);_(* \(#,##0.00\);_(* \-??_);_(@_)"/>
    <numFmt numFmtId="165" formatCode="[$R$-416]\ #,##0.00;[Red]\-[$R$-416]\ #,##0.00"/>
    <numFmt numFmtId="166" formatCode="[$R$-416]\ #,##0.000;[Red]\-[$R$-416]\ #,##0.000"/>
    <numFmt numFmtId="167" formatCode="#,##0.0000"/>
    <numFmt numFmtId="168" formatCode="d/m/yy;@"/>
    <numFmt numFmtId="169" formatCode="dd/mm/yy"/>
    <numFmt numFmtId="170" formatCode="0&quot; dias&quot;"/>
    <numFmt numFmtId="171" formatCode="&quot;R$ &quot;#,##0.00_);[Red]&quot;(R$ &quot;#,##0.00\)"/>
    <numFmt numFmtId="172" formatCode="&quot;R$ &quot;#,##0.00"/>
    <numFmt numFmtId="173" formatCode="&quot;R$ &quot;#,##0.00;[Red]&quot;-R$ &quot;#,##0.00"/>
    <numFmt numFmtId="174" formatCode="&quot;R$ &quot;#,##0.000"/>
  </numFmts>
  <fonts count="46" x14ac:knownFonts="1">
    <font>
      <sz val="11"/>
      <color rgb="FF000000"/>
      <name val="Calibri"/>
      <family val="2"/>
      <charset val="1"/>
    </font>
    <font>
      <sz val="8"/>
      <name val="Arial"/>
      <family val="2"/>
      <charset val="1"/>
    </font>
    <font>
      <sz val="10"/>
      <name val="Arial"/>
      <charset val="1"/>
    </font>
    <font>
      <sz val="8"/>
      <color rgb="FFFFFFFF"/>
      <name val="Arial"/>
      <family val="2"/>
      <charset val="1"/>
    </font>
    <font>
      <sz val="10"/>
      <name val="Arial"/>
      <family val="2"/>
      <charset val="1"/>
    </font>
    <font>
      <sz val="10"/>
      <color rgb="FFFFFFFF"/>
      <name val="Arial"/>
      <family val="2"/>
      <charset val="1"/>
    </font>
    <font>
      <b/>
      <sz val="10"/>
      <color rgb="FFFF0000"/>
      <name val="Arial"/>
      <family val="2"/>
      <charset val="1"/>
    </font>
    <font>
      <b/>
      <sz val="20"/>
      <name val="Arial"/>
      <family val="2"/>
      <charset val="1"/>
    </font>
    <font>
      <sz val="14"/>
      <name val="Arial Narrow"/>
      <family val="2"/>
      <charset val="1"/>
    </font>
    <font>
      <sz val="16"/>
      <name val="Arial"/>
      <family val="2"/>
      <charset val="1"/>
    </font>
    <font>
      <sz val="14"/>
      <name val="BankGothic Lt BT"/>
      <family val="2"/>
      <charset val="1"/>
    </font>
    <font>
      <b/>
      <sz val="9"/>
      <name val="Arial"/>
      <family val="2"/>
      <charset val="1"/>
    </font>
    <font>
      <sz val="7"/>
      <name val="Arial"/>
      <family val="2"/>
      <charset val="1"/>
    </font>
    <font>
      <b/>
      <sz val="10"/>
      <color rgb="FF000000"/>
      <name val="Arial"/>
      <family val="2"/>
      <charset val="1"/>
    </font>
    <font>
      <b/>
      <sz val="7"/>
      <name val="Arial"/>
      <family val="2"/>
      <charset val="1"/>
    </font>
    <font>
      <sz val="9"/>
      <name val="Arial"/>
      <family val="2"/>
      <charset val="1"/>
    </font>
    <font>
      <b/>
      <sz val="8"/>
      <name val="Arial"/>
      <family val="2"/>
      <charset val="1"/>
    </font>
    <font>
      <b/>
      <sz val="10"/>
      <name val="Arial"/>
      <family val="2"/>
      <charset val="1"/>
    </font>
    <font>
      <b/>
      <vertAlign val="superscript"/>
      <sz val="9"/>
      <name val="Arial"/>
      <family val="2"/>
      <charset val="1"/>
    </font>
    <font>
      <sz val="9"/>
      <name val="Arial"/>
      <charset val="1"/>
    </font>
    <font>
      <sz val="10"/>
      <color rgb="FF000000"/>
      <name val="Arial"/>
      <family val="2"/>
      <charset val="1"/>
    </font>
    <font>
      <b/>
      <sz val="10"/>
      <color rgb="FF000000"/>
      <name val="Calibri"/>
      <family val="2"/>
      <charset val="1"/>
    </font>
    <font>
      <sz val="9"/>
      <color rgb="FFFFFFFF"/>
      <name val="Arial"/>
      <family val="2"/>
      <charset val="1"/>
    </font>
    <font>
      <b/>
      <sz val="10"/>
      <name val="Arial"/>
      <charset val="1"/>
    </font>
    <font>
      <sz val="10"/>
      <color rgb="FF800000"/>
      <name val="Arial"/>
      <family val="2"/>
      <charset val="1"/>
    </font>
    <font>
      <b/>
      <vertAlign val="superscript"/>
      <sz val="10"/>
      <name val="Arial"/>
      <family val="2"/>
      <charset val="1"/>
    </font>
    <font>
      <b/>
      <sz val="6"/>
      <name val="Arial"/>
      <family val="2"/>
      <charset val="1"/>
    </font>
    <font>
      <sz val="11"/>
      <color rgb="FF000000"/>
      <name val="Arial"/>
      <family val="2"/>
      <charset val="1"/>
    </font>
    <font>
      <b/>
      <sz val="18"/>
      <color rgb="FFFFFFFF"/>
      <name val="Arial"/>
      <family val="2"/>
      <charset val="1"/>
    </font>
    <font>
      <b/>
      <sz val="8"/>
      <color rgb="FF000000"/>
      <name val="Arial"/>
      <family val="2"/>
      <charset val="1"/>
    </font>
    <font>
      <b/>
      <sz val="18"/>
      <color rgb="FF000000"/>
      <name val="Arial"/>
      <family val="2"/>
      <charset val="1"/>
    </font>
    <font>
      <b/>
      <sz val="14"/>
      <color rgb="FF000000"/>
      <name val="Arial"/>
      <family val="2"/>
      <charset val="1"/>
    </font>
    <font>
      <sz val="8"/>
      <color rgb="FF000000"/>
      <name val="Arial"/>
      <family val="2"/>
      <charset val="1"/>
    </font>
    <font>
      <b/>
      <sz val="11"/>
      <color rgb="FF00B050"/>
      <name val="Arial"/>
      <family val="2"/>
      <charset val="1"/>
    </font>
    <font>
      <b/>
      <sz val="11"/>
      <color rgb="FFFF0000"/>
      <name val="Arial"/>
      <family val="2"/>
      <charset val="1"/>
    </font>
    <font>
      <b/>
      <sz val="11"/>
      <color rgb="FF000000"/>
      <name val="Arial"/>
      <family val="2"/>
      <charset val="1"/>
    </font>
    <font>
      <b/>
      <sz val="10"/>
      <color rgb="FF00B050"/>
      <name val="Arial"/>
      <family val="2"/>
      <charset val="1"/>
    </font>
    <font>
      <b/>
      <sz val="12"/>
      <color rgb="FF000000"/>
      <name val="Arial"/>
      <family val="2"/>
      <charset val="1"/>
    </font>
    <font>
      <b/>
      <sz val="8"/>
      <color rgb="FFFF0000"/>
      <name val="Arial"/>
      <family val="2"/>
      <charset val="1"/>
    </font>
    <font>
      <sz val="11"/>
      <name val="Arial"/>
      <family val="2"/>
      <charset val="1"/>
    </font>
    <font>
      <b/>
      <i/>
      <u/>
      <sz val="14"/>
      <color rgb="FF000000"/>
      <name val="Nyala"/>
      <charset val="1"/>
    </font>
    <font>
      <sz val="10"/>
      <color rgb="FF000000"/>
      <name val="Nyala"/>
      <charset val="1"/>
    </font>
    <font>
      <b/>
      <sz val="16"/>
      <color rgb="FF000000"/>
      <name val="Nyala"/>
      <charset val="1"/>
    </font>
    <font>
      <b/>
      <sz val="10"/>
      <color rgb="FF000000"/>
      <name val="Nyala"/>
      <charset val="1"/>
    </font>
    <font>
      <b/>
      <i/>
      <u/>
      <sz val="10"/>
      <color rgb="FF000000"/>
      <name val="Nyala"/>
      <charset val="1"/>
    </font>
    <font>
      <sz val="11"/>
      <color rgb="FF000000"/>
      <name val="Calibri"/>
      <family val="2"/>
      <charset val="1"/>
    </font>
  </fonts>
  <fills count="18">
    <fill>
      <patternFill patternType="none"/>
    </fill>
    <fill>
      <patternFill patternType="gray125"/>
    </fill>
    <fill>
      <patternFill patternType="solid">
        <fgColor rgb="FFFFFFFF"/>
        <bgColor rgb="FFEEEEEE"/>
      </patternFill>
    </fill>
    <fill>
      <patternFill patternType="solid">
        <fgColor rgb="FFDDDDDD"/>
        <bgColor rgb="FFEEEEEE"/>
      </patternFill>
    </fill>
    <fill>
      <patternFill patternType="solid">
        <fgColor rgb="FFEEEEEE"/>
        <bgColor rgb="FFFFFFFF"/>
      </patternFill>
    </fill>
    <fill>
      <patternFill patternType="solid">
        <fgColor rgb="FF66FF99"/>
        <bgColor rgb="FF33FF99"/>
      </patternFill>
    </fill>
    <fill>
      <patternFill patternType="solid">
        <fgColor rgb="FF000099"/>
        <bgColor rgb="FF000080"/>
      </patternFill>
    </fill>
    <fill>
      <patternFill patternType="solid">
        <fgColor rgb="FFFFFF00"/>
        <bgColor rgb="FFFFFF00"/>
      </patternFill>
    </fill>
    <fill>
      <patternFill patternType="solid">
        <fgColor rgb="FF00B0F0"/>
        <bgColor rgb="FF008080"/>
      </patternFill>
    </fill>
    <fill>
      <patternFill patternType="solid">
        <fgColor rgb="FF33FF99"/>
        <bgColor rgb="FF66FF99"/>
      </patternFill>
    </fill>
    <fill>
      <patternFill patternType="solid">
        <fgColor rgb="FFED7D31"/>
        <bgColor rgb="FFFF8080"/>
      </patternFill>
    </fill>
    <fill>
      <patternFill patternType="solid">
        <fgColor rgb="FFF4B084"/>
        <bgColor rgb="FFFF9999"/>
      </patternFill>
    </fill>
    <fill>
      <patternFill patternType="solid">
        <fgColor rgb="FFFFC000"/>
        <bgColor rgb="FFFF9900"/>
      </patternFill>
    </fill>
    <fill>
      <patternFill patternType="solid">
        <fgColor rgb="FFFF9999"/>
        <bgColor rgb="FFF4B084"/>
      </patternFill>
    </fill>
    <fill>
      <patternFill patternType="solid">
        <fgColor rgb="FFFF0000"/>
        <bgColor rgb="FF993300"/>
      </patternFill>
    </fill>
    <fill>
      <patternFill patternType="solid">
        <fgColor rgb="FF92D050"/>
        <bgColor rgb="FFC0C0C0"/>
      </patternFill>
    </fill>
    <fill>
      <patternFill patternType="solid">
        <fgColor rgb="FFCCCCCC"/>
        <bgColor rgb="FFC0C0C0"/>
      </patternFill>
    </fill>
    <fill>
      <patternFill patternType="solid">
        <fgColor rgb="FFB4C6E7"/>
        <bgColor rgb="FFC0C0C0"/>
      </patternFill>
    </fill>
  </fills>
  <borders count="20">
    <border>
      <left/>
      <right/>
      <top/>
      <bottom/>
      <diagonal/>
    </border>
    <border>
      <left/>
      <right/>
      <top style="thick">
        <color rgb="FF3366FF"/>
      </top>
      <bottom style="thin">
        <color rgb="FF000080"/>
      </bottom>
      <diagonal/>
    </border>
    <border>
      <left/>
      <right/>
      <top/>
      <bottom style="hair">
        <color rgb="FFC0C0C0"/>
      </bottom>
      <diagonal/>
    </border>
    <border>
      <left/>
      <right/>
      <top/>
      <bottom style="hair">
        <color auto="1"/>
      </bottom>
      <diagonal/>
    </border>
    <border>
      <left/>
      <right/>
      <top style="hair">
        <color auto="1"/>
      </top>
      <bottom style="hair">
        <color auto="1"/>
      </bottom>
      <diagonal/>
    </border>
    <border>
      <left style="thin">
        <color auto="1"/>
      </left>
      <right style="thin">
        <color auto="1"/>
      </right>
      <top style="thin">
        <color auto="1"/>
      </top>
      <bottom style="thin">
        <color auto="1"/>
      </bottom>
      <diagonal/>
    </border>
    <border>
      <left style="hair">
        <color auto="1"/>
      </left>
      <right style="hair">
        <color auto="1"/>
      </right>
      <top style="hair">
        <color auto="1"/>
      </top>
      <bottom style="hair">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
      <left/>
      <right style="medium">
        <color auto="1"/>
      </right>
      <top/>
      <bottom style="medium">
        <color auto="1"/>
      </bottom>
      <diagonal/>
    </border>
  </borders>
  <cellStyleXfs count="3">
    <xf numFmtId="0" fontId="0" fillId="0" borderId="0"/>
    <xf numFmtId="164" fontId="2" fillId="0" borderId="0" applyBorder="0" applyProtection="0"/>
    <xf numFmtId="9" fontId="45" fillId="0" borderId="0" applyBorder="0" applyProtection="0"/>
  </cellStyleXfs>
  <cellXfs count="335">
    <xf numFmtId="0" fontId="0" fillId="0" borderId="0" xfId="0"/>
    <xf numFmtId="4" fontId="17" fillId="2" borderId="0" xfId="0" applyNumberFormat="1" applyFont="1" applyFill="1" applyBorder="1" applyAlignment="1">
      <alignment horizontal="center" vertical="center"/>
    </xf>
    <xf numFmtId="165" fontId="17" fillId="2" borderId="0" xfId="0" applyNumberFormat="1" applyFont="1" applyFill="1" applyBorder="1" applyAlignment="1">
      <alignment horizontal="center" vertical="center" wrapText="1"/>
    </xf>
    <xf numFmtId="165" fontId="17" fillId="4" borderId="5" xfId="0" applyNumberFormat="1" applyFont="1" applyFill="1" applyBorder="1" applyAlignment="1">
      <alignment horizontal="center" vertical="center"/>
    </xf>
    <xf numFmtId="0" fontId="17" fillId="4" borderId="5" xfId="0" applyFont="1" applyFill="1" applyBorder="1" applyAlignment="1">
      <alignment horizontal="right" vertical="center" wrapText="1"/>
    </xf>
    <xf numFmtId="167" fontId="11" fillId="3" borderId="5" xfId="0" applyNumberFormat="1" applyFont="1" applyFill="1" applyBorder="1" applyAlignment="1">
      <alignment horizontal="center" vertical="center"/>
    </xf>
    <xf numFmtId="0" fontId="11" fillId="3" borderId="5" xfId="1" applyNumberFormat="1" applyFont="1" applyFill="1" applyBorder="1" applyAlignment="1" applyProtection="1">
      <alignment horizontal="center" vertical="center" wrapText="1"/>
    </xf>
    <xf numFmtId="4" fontId="11" fillId="3" borderId="5" xfId="0" applyNumberFormat="1" applyFont="1" applyFill="1" applyBorder="1" applyAlignment="1">
      <alignment horizontal="center" vertical="center"/>
    </xf>
    <xf numFmtId="166" fontId="11" fillId="3" borderId="5" xfId="1" applyNumberFormat="1" applyFont="1" applyFill="1" applyBorder="1" applyAlignment="1" applyProtection="1">
      <alignment horizontal="center" vertical="center" wrapText="1"/>
    </xf>
    <xf numFmtId="165" fontId="11" fillId="3" borderId="5" xfId="1" applyNumberFormat="1" applyFont="1" applyFill="1" applyBorder="1" applyAlignment="1" applyProtection="1">
      <alignment horizontal="center" vertical="center" wrapText="1"/>
    </xf>
    <xf numFmtId="0" fontId="11" fillId="3" borderId="5" xfId="0" applyFont="1" applyFill="1" applyBorder="1" applyAlignment="1">
      <alignment horizontal="center" vertical="center" wrapText="1"/>
    </xf>
    <xf numFmtId="0" fontId="16" fillId="2" borderId="0" xfId="0" applyFont="1" applyFill="1" applyBorder="1" applyAlignment="1">
      <alignment horizontal="center" vertical="center"/>
    </xf>
    <xf numFmtId="49" fontId="11" fillId="2" borderId="2" xfId="0" applyNumberFormat="1" applyFont="1" applyFill="1" applyBorder="1" applyAlignment="1">
      <alignment horizontal="left" vertical="center"/>
    </xf>
    <xf numFmtId="0" fontId="9" fillId="2" borderId="0" xfId="0" applyFont="1" applyFill="1" applyBorder="1" applyAlignment="1">
      <alignment horizontal="center" vertical="center"/>
    </xf>
    <xf numFmtId="0" fontId="7" fillId="2" borderId="0" xfId="0" applyFont="1" applyFill="1" applyBorder="1" applyAlignment="1">
      <alignment horizontal="center" vertical="center"/>
    </xf>
    <xf numFmtId="0" fontId="1" fillId="2" borderId="0" xfId="0" applyFont="1" applyFill="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horizontal="justify" vertical="center" wrapText="1"/>
    </xf>
    <xf numFmtId="165" fontId="1" fillId="0" borderId="0" xfId="1" applyNumberFormat="1" applyFont="1" applyBorder="1" applyAlignment="1" applyProtection="1">
      <alignment vertical="center"/>
    </xf>
    <xf numFmtId="166" fontId="1" fillId="0" borderId="0" xfId="1" applyNumberFormat="1" applyFont="1" applyBorder="1" applyAlignment="1" applyProtection="1">
      <alignment vertical="center"/>
    </xf>
    <xf numFmtId="4" fontId="1" fillId="0" borderId="0" xfId="0" applyNumberFormat="1" applyFont="1" applyBorder="1" applyAlignment="1">
      <alignment vertical="center"/>
    </xf>
    <xf numFmtId="165" fontId="1" fillId="0" borderId="0" xfId="0" applyNumberFormat="1" applyFont="1" applyBorder="1" applyAlignment="1">
      <alignment vertical="center"/>
    </xf>
    <xf numFmtId="10" fontId="1" fillId="0" borderId="0" xfId="0" applyNumberFormat="1" applyFont="1" applyBorder="1" applyAlignment="1">
      <alignment vertical="center"/>
    </xf>
    <xf numFmtId="0" fontId="1" fillId="0" borderId="0" xfId="0" applyFont="1" applyBorder="1" applyAlignment="1">
      <alignment vertical="center"/>
    </xf>
    <xf numFmtId="167" fontId="1" fillId="0" borderId="0" xfId="0" applyNumberFormat="1" applyFont="1" applyBorder="1" applyAlignment="1">
      <alignment vertical="center"/>
    </xf>
    <xf numFmtId="0" fontId="3" fillId="0" borderId="0" xfId="0" applyFont="1" applyBorder="1" applyAlignment="1">
      <alignment vertical="center"/>
    </xf>
    <xf numFmtId="0" fontId="4" fillId="2" borderId="0" xfId="0" applyFont="1" applyFill="1" applyBorder="1" applyAlignment="1">
      <alignment vertical="center"/>
    </xf>
    <xf numFmtId="165" fontId="4" fillId="2" borderId="0" xfId="1" applyNumberFormat="1" applyFont="1" applyFill="1" applyBorder="1" applyAlignment="1" applyProtection="1">
      <alignment vertical="center"/>
    </xf>
    <xf numFmtId="166" fontId="4" fillId="2" borderId="0" xfId="1" applyNumberFormat="1" applyFont="1" applyFill="1" applyBorder="1" applyAlignment="1" applyProtection="1">
      <alignment vertical="center"/>
    </xf>
    <xf numFmtId="165" fontId="4" fillId="2" borderId="0" xfId="0" applyNumberFormat="1" applyFont="1" applyFill="1" applyBorder="1" applyAlignment="1">
      <alignment vertical="center"/>
    </xf>
    <xf numFmtId="167" fontId="4" fillId="0" borderId="0" xfId="0" applyNumberFormat="1" applyFont="1" applyAlignment="1">
      <alignment vertical="center"/>
    </xf>
    <xf numFmtId="165" fontId="4" fillId="0" borderId="0" xfId="0" applyNumberFormat="1" applyFont="1" applyAlignment="1">
      <alignment vertical="center"/>
    </xf>
    <xf numFmtId="10" fontId="4" fillId="0" borderId="0" xfId="0" applyNumberFormat="1" applyFont="1" applyAlignment="1">
      <alignment vertical="center"/>
    </xf>
    <xf numFmtId="0" fontId="4" fillId="0" borderId="0" xfId="0" applyFont="1" applyAlignment="1">
      <alignment vertical="center"/>
    </xf>
    <xf numFmtId="0" fontId="4" fillId="2" borderId="0" xfId="0" applyFont="1" applyFill="1" applyAlignment="1">
      <alignment vertical="center"/>
    </xf>
    <xf numFmtId="0" fontId="5" fillId="0" borderId="0" xfId="0" applyFont="1" applyAlignment="1">
      <alignment vertical="center"/>
    </xf>
    <xf numFmtId="165" fontId="6" fillId="2" borderId="0" xfId="0" applyNumberFormat="1" applyFont="1" applyFill="1" applyBorder="1" applyAlignment="1">
      <alignment vertical="center"/>
    </xf>
    <xf numFmtId="167" fontId="4" fillId="2" borderId="0" xfId="0" applyNumberFormat="1" applyFont="1" applyFill="1" applyAlignment="1">
      <alignment vertical="center"/>
    </xf>
    <xf numFmtId="165" fontId="4" fillId="2" borderId="0" xfId="0" applyNumberFormat="1" applyFont="1" applyFill="1" applyAlignment="1">
      <alignment vertical="center"/>
    </xf>
    <xf numFmtId="10" fontId="4" fillId="2" borderId="0" xfId="0" applyNumberFormat="1" applyFont="1" applyFill="1" applyAlignment="1">
      <alignment vertical="center"/>
    </xf>
    <xf numFmtId="9" fontId="5" fillId="0" borderId="0" xfId="2" applyFont="1" applyBorder="1" applyAlignment="1" applyProtection="1">
      <alignment vertical="center"/>
    </xf>
    <xf numFmtId="0" fontId="8" fillId="2" borderId="0" xfId="0" applyFont="1" applyFill="1" applyBorder="1" applyAlignment="1">
      <alignment horizontal="center" vertical="center"/>
    </xf>
    <xf numFmtId="168" fontId="5" fillId="0" borderId="0" xfId="0" applyNumberFormat="1" applyFont="1" applyAlignment="1">
      <alignment vertical="center"/>
    </xf>
    <xf numFmtId="0" fontId="10" fillId="2" borderId="0" xfId="0" applyFont="1" applyFill="1" applyAlignment="1">
      <alignment horizontal="center" vertical="center"/>
    </xf>
    <xf numFmtId="165" fontId="10" fillId="2" borderId="0" xfId="1" applyNumberFormat="1" applyFont="1" applyFill="1" applyBorder="1" applyAlignment="1" applyProtection="1">
      <alignment horizontal="center" vertical="center"/>
    </xf>
    <xf numFmtId="166" fontId="10" fillId="2" borderId="0" xfId="1" applyNumberFormat="1" applyFont="1" applyFill="1" applyBorder="1" applyAlignment="1" applyProtection="1">
      <alignment horizontal="center" vertical="center"/>
    </xf>
    <xf numFmtId="4" fontId="5" fillId="0" borderId="0" xfId="1" applyNumberFormat="1" applyFont="1" applyBorder="1" applyAlignment="1" applyProtection="1">
      <alignment vertical="center"/>
    </xf>
    <xf numFmtId="0" fontId="4" fillId="2" borderId="1" xfId="0" applyFont="1" applyFill="1" applyBorder="1" applyAlignment="1">
      <alignment vertical="center"/>
    </xf>
    <xf numFmtId="165" fontId="4" fillId="2" borderId="1" xfId="1" applyNumberFormat="1" applyFont="1" applyFill="1" applyBorder="1" applyAlignment="1" applyProtection="1">
      <alignment vertical="center"/>
    </xf>
    <xf numFmtId="166" fontId="4" fillId="2" borderId="1" xfId="1" applyNumberFormat="1" applyFont="1" applyFill="1" applyBorder="1" applyAlignment="1" applyProtection="1">
      <alignment vertical="center"/>
    </xf>
    <xf numFmtId="165" fontId="4" fillId="2" borderId="1" xfId="0" applyNumberFormat="1" applyFont="1" applyFill="1" applyBorder="1" applyAlignment="1">
      <alignment vertical="center"/>
    </xf>
    <xf numFmtId="167" fontId="4" fillId="2" borderId="1" xfId="0" applyNumberFormat="1" applyFont="1" applyFill="1" applyBorder="1" applyAlignment="1">
      <alignment vertical="center"/>
    </xf>
    <xf numFmtId="10" fontId="4" fillId="2" borderId="1" xfId="0" applyNumberFormat="1" applyFont="1" applyFill="1" applyBorder="1" applyAlignment="1">
      <alignment vertical="center"/>
    </xf>
    <xf numFmtId="167" fontId="1" fillId="2" borderId="0" xfId="0" applyNumberFormat="1" applyFont="1" applyFill="1" applyBorder="1" applyAlignment="1">
      <alignment vertical="center"/>
    </xf>
    <xf numFmtId="165" fontId="1" fillId="2" borderId="0" xfId="0" applyNumberFormat="1" applyFont="1" applyFill="1" applyBorder="1" applyAlignment="1">
      <alignment vertical="center"/>
    </xf>
    <xf numFmtId="10" fontId="1" fillId="2" borderId="0" xfId="0" applyNumberFormat="1" applyFont="1" applyFill="1" applyBorder="1" applyAlignment="1">
      <alignment vertical="center"/>
    </xf>
    <xf numFmtId="4" fontId="1" fillId="2" borderId="0" xfId="0" applyNumberFormat="1" applyFont="1" applyFill="1" applyBorder="1" applyAlignment="1">
      <alignment vertical="center"/>
    </xf>
    <xf numFmtId="0" fontId="1" fillId="2" borderId="0" xfId="0" applyFont="1" applyFill="1" applyBorder="1" applyAlignment="1">
      <alignment horizontal="right" vertical="center"/>
    </xf>
    <xf numFmtId="49" fontId="11" fillId="2" borderId="2" xfId="0" applyNumberFormat="1" applyFont="1" applyFill="1" applyBorder="1" applyAlignment="1">
      <alignment horizontal="left" vertical="center"/>
    </xf>
    <xf numFmtId="166" fontId="11" fillId="2" borderId="0" xfId="1" applyNumberFormat="1" applyFont="1" applyFill="1" applyBorder="1" applyAlignment="1" applyProtection="1">
      <alignment horizontal="left" vertical="center"/>
    </xf>
    <xf numFmtId="49" fontId="12" fillId="2" borderId="0" xfId="0" applyNumberFormat="1" applyFont="1" applyFill="1" applyBorder="1" applyAlignment="1">
      <alignment horizontal="left" vertical="center"/>
    </xf>
    <xf numFmtId="165" fontId="1" fillId="2" borderId="0" xfId="0" applyNumberFormat="1" applyFont="1" applyFill="1" applyBorder="1" applyAlignment="1">
      <alignment horizontal="left" vertical="center"/>
    </xf>
    <xf numFmtId="14" fontId="11" fillId="2" borderId="3" xfId="0" applyNumberFormat="1" applyFont="1" applyFill="1" applyBorder="1" applyAlignment="1">
      <alignment horizontal="left" vertical="center"/>
    </xf>
    <xf numFmtId="0" fontId="11" fillId="2" borderId="3" xfId="0" applyFont="1" applyFill="1" applyBorder="1" applyAlignment="1">
      <alignment horizontal="left" vertical="center"/>
    </xf>
    <xf numFmtId="165" fontId="1" fillId="2" borderId="0" xfId="0" applyNumberFormat="1" applyFont="1" applyFill="1" applyBorder="1" applyAlignment="1">
      <alignment horizontal="right" vertical="center"/>
    </xf>
    <xf numFmtId="169" fontId="13" fillId="2" borderId="3" xfId="0" applyNumberFormat="1" applyFont="1" applyFill="1" applyBorder="1" applyAlignment="1">
      <alignment horizontal="left" vertical="center"/>
    </xf>
    <xf numFmtId="14" fontId="14" fillId="2" borderId="0" xfId="0" applyNumberFormat="1" applyFont="1" applyFill="1" applyBorder="1" applyAlignment="1">
      <alignment horizontal="left" vertical="center"/>
    </xf>
    <xf numFmtId="49" fontId="11" fillId="2" borderId="0" xfId="0" applyNumberFormat="1" applyFont="1" applyFill="1" applyBorder="1" applyAlignment="1">
      <alignment horizontal="left" vertical="center"/>
    </xf>
    <xf numFmtId="165" fontId="15" fillId="2" borderId="0" xfId="1" applyNumberFormat="1" applyFont="1" applyFill="1" applyBorder="1" applyAlignment="1" applyProtection="1">
      <alignment horizontal="left" vertical="center"/>
    </xf>
    <xf numFmtId="166" fontId="15" fillId="2" borderId="0" xfId="1" applyNumberFormat="1" applyFont="1" applyFill="1" applyBorder="1" applyAlignment="1" applyProtection="1">
      <alignment horizontal="left" vertical="center"/>
    </xf>
    <xf numFmtId="14" fontId="11" fillId="2" borderId="4" xfId="0" applyNumberFormat="1" applyFont="1" applyFill="1" applyBorder="1" applyAlignment="1">
      <alignment horizontal="left" vertical="center"/>
    </xf>
    <xf numFmtId="0" fontId="11" fillId="2" borderId="4" xfId="0" applyFont="1" applyFill="1" applyBorder="1" applyAlignment="1">
      <alignment horizontal="left" vertical="center"/>
    </xf>
    <xf numFmtId="167" fontId="1" fillId="2" borderId="0" xfId="0" applyNumberFormat="1" applyFont="1" applyFill="1" applyBorder="1" applyAlignment="1">
      <alignment horizontal="right" vertical="center"/>
    </xf>
    <xf numFmtId="0" fontId="11" fillId="2" borderId="0" xfId="0" applyFont="1" applyFill="1" applyBorder="1" applyAlignment="1">
      <alignment vertical="center"/>
    </xf>
    <xf numFmtId="165" fontId="15" fillId="2" borderId="2" xfId="1" applyNumberFormat="1" applyFont="1" applyFill="1" applyBorder="1" applyAlignment="1" applyProtection="1">
      <alignment horizontal="left" vertical="center"/>
    </xf>
    <xf numFmtId="166" fontId="15" fillId="2" borderId="2" xfId="1" applyNumberFormat="1" applyFont="1" applyFill="1" applyBorder="1" applyAlignment="1" applyProtection="1">
      <alignment horizontal="left" vertical="center"/>
    </xf>
    <xf numFmtId="170" fontId="11" fillId="2" borderId="4" xfId="0" applyNumberFormat="1" applyFont="1" applyFill="1" applyBorder="1" applyAlignment="1">
      <alignment horizontal="left" vertical="center"/>
    </xf>
    <xf numFmtId="169" fontId="17" fillId="2" borderId="3" xfId="0" applyNumberFormat="1" applyFont="1" applyFill="1" applyBorder="1" applyAlignment="1">
      <alignment horizontal="left" vertical="center"/>
    </xf>
    <xf numFmtId="0" fontId="12" fillId="2" borderId="0" xfId="0" applyFont="1" applyFill="1" applyBorder="1" applyAlignment="1">
      <alignment horizontal="right" vertical="center"/>
    </xf>
    <xf numFmtId="0" fontId="1" fillId="2" borderId="0" xfId="0" applyFont="1" applyFill="1" applyAlignment="1">
      <alignment vertical="center"/>
    </xf>
    <xf numFmtId="4" fontId="11" fillId="3" borderId="5" xfId="0" applyNumberFormat="1" applyFont="1" applyFill="1" applyBorder="1" applyAlignment="1">
      <alignment horizontal="center" vertical="center"/>
    </xf>
    <xf numFmtId="167" fontId="11" fillId="3" borderId="5" xfId="0" applyNumberFormat="1" applyFont="1" applyFill="1" applyBorder="1" applyAlignment="1">
      <alignment horizontal="center" vertical="center"/>
    </xf>
    <xf numFmtId="165" fontId="11" fillId="3" borderId="5" xfId="0" applyNumberFormat="1" applyFont="1" applyFill="1" applyBorder="1" applyAlignment="1">
      <alignment horizontal="center" vertical="center"/>
    </xf>
    <xf numFmtId="10" fontId="11" fillId="3" borderId="5" xfId="0" applyNumberFormat="1" applyFont="1" applyFill="1" applyBorder="1" applyAlignment="1">
      <alignment horizontal="center" vertical="center"/>
    </xf>
    <xf numFmtId="0" fontId="4" fillId="0" borderId="5" xfId="0" applyFont="1" applyBorder="1" applyAlignment="1">
      <alignment horizontal="center" vertical="center" wrapText="1"/>
    </xf>
    <xf numFmtId="0" fontId="17" fillId="0" borderId="5" xfId="0" applyFont="1" applyBorder="1" applyAlignment="1">
      <alignment horizontal="left" vertical="center" wrapText="1"/>
    </xf>
    <xf numFmtId="0" fontId="19" fillId="0" borderId="6" xfId="0" applyFont="1" applyBorder="1" applyAlignment="1">
      <alignment horizontal="center" vertical="center"/>
    </xf>
    <xf numFmtId="166" fontId="20" fillId="0" borderId="5" xfId="1" applyNumberFormat="1" applyFont="1" applyBorder="1" applyAlignment="1" applyProtection="1">
      <alignment horizontal="center" vertical="center" wrapText="1"/>
    </xf>
    <xf numFmtId="166" fontId="4" fillId="0" borderId="5" xfId="1" applyNumberFormat="1" applyFont="1" applyBorder="1" applyAlignment="1" applyProtection="1">
      <alignment horizontal="center" vertical="center" wrapText="1"/>
    </xf>
    <xf numFmtId="4" fontId="4" fillId="0" borderId="5" xfId="0" applyNumberFormat="1" applyFont="1" applyBorder="1" applyAlignment="1">
      <alignment horizontal="center" vertical="center"/>
    </xf>
    <xf numFmtId="165" fontId="4" fillId="0" borderId="5" xfId="0" applyNumberFormat="1" applyFont="1" applyBorder="1" applyAlignment="1">
      <alignment horizontal="center" vertical="center"/>
    </xf>
    <xf numFmtId="10" fontId="4" fillId="0" borderId="5" xfId="0" applyNumberFormat="1" applyFont="1" applyBorder="1" applyAlignment="1">
      <alignment horizontal="center" vertical="center"/>
    </xf>
    <xf numFmtId="0" fontId="4" fillId="4" borderId="5" xfId="0" applyFont="1" applyFill="1" applyBorder="1" applyAlignment="1">
      <alignment horizontal="center" vertical="center"/>
    </xf>
    <xf numFmtId="167" fontId="11" fillId="4" borderId="5" xfId="0" applyNumberFormat="1" applyFont="1" applyFill="1" applyBorder="1" applyAlignment="1">
      <alignment horizontal="center" vertical="center"/>
    </xf>
    <xf numFmtId="165" fontId="17" fillId="4" borderId="5" xfId="0" applyNumberFormat="1" applyFont="1" applyFill="1" applyBorder="1" applyAlignment="1">
      <alignment horizontal="center" vertical="center"/>
    </xf>
    <xf numFmtId="10" fontId="21" fillId="4" borderId="6" xfId="0" applyNumberFormat="1" applyFont="1" applyFill="1" applyBorder="1" applyAlignment="1">
      <alignment horizontal="center" vertical="center"/>
    </xf>
    <xf numFmtId="4" fontId="1" fillId="5" borderId="0" xfId="0" applyNumberFormat="1" applyFont="1" applyFill="1" applyBorder="1" applyAlignment="1">
      <alignment vertical="center"/>
    </xf>
    <xf numFmtId="4" fontId="3" fillId="0" borderId="0" xfId="0" applyNumberFormat="1" applyFont="1" applyBorder="1" applyAlignment="1">
      <alignment vertical="center"/>
    </xf>
    <xf numFmtId="0" fontId="15" fillId="2" borderId="0" xfId="0" applyFont="1" applyFill="1" applyBorder="1" applyAlignment="1">
      <alignment vertical="center"/>
    </xf>
    <xf numFmtId="49" fontId="4" fillId="0" borderId="5" xfId="0" applyNumberFormat="1" applyFont="1" applyBorder="1" applyAlignment="1">
      <alignment horizontal="center" vertical="center"/>
    </xf>
    <xf numFmtId="165" fontId="15" fillId="2" borderId="0" xfId="0" applyNumberFormat="1" applyFont="1" applyFill="1" applyBorder="1" applyAlignment="1">
      <alignment vertical="center"/>
    </xf>
    <xf numFmtId="165" fontId="1" fillId="5" borderId="0" xfId="0" applyNumberFormat="1" applyFont="1" applyFill="1" applyBorder="1" applyAlignment="1">
      <alignment vertical="center"/>
    </xf>
    <xf numFmtId="165" fontId="22" fillId="0" borderId="0" xfId="0" applyNumberFormat="1" applyFont="1" applyBorder="1" applyAlignment="1">
      <alignment vertical="center"/>
    </xf>
    <xf numFmtId="0" fontId="15" fillId="0" borderId="0" xfId="0" applyFont="1" applyBorder="1" applyAlignment="1">
      <alignment vertical="center"/>
    </xf>
    <xf numFmtId="10" fontId="15" fillId="2" borderId="0" xfId="0" applyNumberFormat="1" applyFont="1" applyFill="1" applyBorder="1" applyAlignment="1">
      <alignment vertical="center"/>
    </xf>
    <xf numFmtId="10" fontId="1" fillId="5" borderId="0" xfId="0" applyNumberFormat="1" applyFont="1" applyFill="1" applyBorder="1" applyAlignment="1">
      <alignment vertical="center"/>
    </xf>
    <xf numFmtId="10" fontId="22" fillId="0" borderId="0" xfId="0" applyNumberFormat="1" applyFont="1" applyBorder="1" applyAlignment="1">
      <alignment vertical="center"/>
    </xf>
    <xf numFmtId="0" fontId="1" fillId="5" borderId="0" xfId="0" applyFont="1" applyFill="1" applyBorder="1" applyAlignment="1">
      <alignment vertical="center"/>
    </xf>
    <xf numFmtId="0" fontId="22" fillId="0" borderId="0" xfId="0" applyFont="1" applyBorder="1" applyAlignment="1">
      <alignment vertical="center"/>
    </xf>
    <xf numFmtId="10" fontId="4" fillId="0" borderId="6" xfId="0" applyNumberFormat="1" applyFont="1" applyBorder="1" applyAlignment="1">
      <alignment horizontal="center" vertical="center"/>
    </xf>
    <xf numFmtId="0" fontId="4" fillId="4" borderId="6" xfId="0" applyFont="1" applyFill="1" applyBorder="1" applyAlignment="1">
      <alignment horizontal="center" vertical="center"/>
    </xf>
    <xf numFmtId="0" fontId="23" fillId="0" borderId="0" xfId="0" applyFont="1" applyAlignment="1">
      <alignment vertical="center" wrapText="1"/>
    </xf>
    <xf numFmtId="0" fontId="19" fillId="0" borderId="6" xfId="0" applyFont="1" applyBorder="1" applyAlignment="1">
      <alignment vertical="center"/>
    </xf>
    <xf numFmtId="0" fontId="4" fillId="0" borderId="5" xfId="0" applyFont="1" applyBorder="1" applyAlignment="1">
      <alignment horizontal="center" vertical="center"/>
    </xf>
    <xf numFmtId="167" fontId="4" fillId="0" borderId="5" xfId="0" applyNumberFormat="1" applyFont="1" applyBorder="1" applyAlignment="1">
      <alignment horizontal="center" vertical="center"/>
    </xf>
    <xf numFmtId="10" fontId="0" fillId="0" borderId="6" xfId="0" applyNumberFormat="1" applyBorder="1"/>
    <xf numFmtId="4" fontId="4" fillId="4" borderId="5" xfId="0" applyNumberFormat="1" applyFont="1" applyFill="1" applyBorder="1" applyAlignment="1">
      <alignment horizontal="center" vertical="center"/>
    </xf>
    <xf numFmtId="165" fontId="4" fillId="4" borderId="5" xfId="0" applyNumberFormat="1" applyFont="1" applyFill="1" applyBorder="1" applyAlignment="1">
      <alignment horizontal="center" vertical="center"/>
    </xf>
    <xf numFmtId="10" fontId="4" fillId="4" borderId="5" xfId="0" applyNumberFormat="1" applyFont="1" applyFill="1" applyBorder="1" applyAlignment="1">
      <alignment horizontal="center" vertical="center"/>
    </xf>
    <xf numFmtId="167" fontId="4" fillId="4" borderId="5" xfId="0" applyNumberFormat="1" applyFont="1" applyFill="1" applyBorder="1" applyAlignment="1">
      <alignment horizontal="center" vertical="center"/>
    </xf>
    <xf numFmtId="10" fontId="0" fillId="4" borderId="6" xfId="0" applyNumberFormat="1" applyFill="1" applyBorder="1" applyAlignment="1">
      <alignment horizontal="center"/>
    </xf>
    <xf numFmtId="10" fontId="17" fillId="4" borderId="5" xfId="0" applyNumberFormat="1" applyFont="1" applyFill="1" applyBorder="1" applyAlignment="1">
      <alignment horizontal="center" vertical="center"/>
    </xf>
    <xf numFmtId="0" fontId="17" fillId="2" borderId="0" xfId="0" applyFont="1" applyFill="1" applyBorder="1" applyAlignment="1">
      <alignment horizontal="center" vertical="center" wrapText="1"/>
    </xf>
    <xf numFmtId="4" fontId="17" fillId="2" borderId="0" xfId="0" applyNumberFormat="1" applyFont="1" applyFill="1" applyBorder="1" applyAlignment="1">
      <alignment horizontal="center" vertical="center"/>
    </xf>
    <xf numFmtId="166" fontId="4" fillId="2" borderId="0" xfId="1" applyNumberFormat="1" applyFont="1" applyFill="1" applyBorder="1" applyAlignment="1" applyProtection="1">
      <alignment horizontal="center" vertical="center"/>
    </xf>
    <xf numFmtId="4" fontId="4" fillId="2" borderId="0" xfId="0" applyNumberFormat="1" applyFont="1" applyFill="1" applyBorder="1" applyAlignment="1">
      <alignment horizontal="center" vertical="center"/>
    </xf>
    <xf numFmtId="165" fontId="24" fillId="2" borderId="0" xfId="0" applyNumberFormat="1" applyFont="1" applyFill="1" applyBorder="1" applyAlignment="1">
      <alignment horizontal="center" vertical="center"/>
    </xf>
    <xf numFmtId="10" fontId="4" fillId="2" borderId="0" xfId="0" applyNumberFormat="1" applyFont="1" applyFill="1" applyBorder="1" applyAlignment="1">
      <alignment horizontal="center" vertical="center"/>
    </xf>
    <xf numFmtId="0" fontId="4" fillId="2" borderId="0" xfId="0" applyFont="1" applyFill="1" applyBorder="1" applyAlignment="1">
      <alignment horizontal="center" vertical="center"/>
    </xf>
    <xf numFmtId="167" fontId="4" fillId="2" borderId="0" xfId="0" applyNumberFormat="1" applyFont="1" applyFill="1" applyBorder="1" applyAlignment="1">
      <alignment horizontal="center" vertical="center"/>
    </xf>
    <xf numFmtId="165" fontId="17" fillId="2" borderId="0" xfId="0" applyNumberFormat="1" applyFont="1" applyFill="1" applyBorder="1" applyAlignment="1">
      <alignment horizontal="center" vertical="center"/>
    </xf>
    <xf numFmtId="10" fontId="0" fillId="2" borderId="0" xfId="0" applyNumberFormat="1" applyFill="1" applyBorder="1" applyAlignment="1">
      <alignment horizontal="center"/>
    </xf>
    <xf numFmtId="10" fontId="17" fillId="2" borderId="0" xfId="0" applyNumberFormat="1" applyFont="1" applyFill="1" applyBorder="1" applyAlignment="1">
      <alignment horizontal="center" vertical="center"/>
    </xf>
    <xf numFmtId="0" fontId="16" fillId="2" borderId="0" xfId="0" applyFont="1" applyFill="1" applyBorder="1" applyAlignment="1">
      <alignment horizontal="center" vertical="center" wrapText="1"/>
    </xf>
    <xf numFmtId="4" fontId="16" fillId="2" borderId="0" xfId="0" applyNumberFormat="1" applyFont="1" applyFill="1" applyBorder="1" applyAlignment="1">
      <alignment horizontal="center" vertical="center"/>
    </xf>
    <xf numFmtId="165" fontId="1" fillId="2" borderId="0" xfId="1" applyNumberFormat="1" applyFont="1" applyFill="1" applyBorder="1" applyAlignment="1" applyProtection="1">
      <alignment horizontal="center" vertical="center"/>
    </xf>
    <xf numFmtId="166" fontId="1" fillId="2" borderId="0" xfId="1" applyNumberFormat="1" applyFont="1" applyFill="1" applyBorder="1" applyAlignment="1" applyProtection="1">
      <alignment horizontal="center" vertical="center"/>
    </xf>
    <xf numFmtId="165" fontId="0" fillId="2" borderId="0" xfId="0" applyNumberFormat="1" applyFill="1"/>
    <xf numFmtId="0" fontId="0" fillId="2" borderId="0" xfId="0" applyFill="1"/>
    <xf numFmtId="10" fontId="0" fillId="2" borderId="0" xfId="0" applyNumberFormat="1" applyFill="1"/>
    <xf numFmtId="4" fontId="16" fillId="2" borderId="0" xfId="0" applyNumberFormat="1" applyFont="1" applyFill="1" applyBorder="1" applyAlignment="1">
      <alignment vertical="center"/>
    </xf>
    <xf numFmtId="10" fontId="16" fillId="2" borderId="0" xfId="0" applyNumberFormat="1" applyFont="1" applyFill="1" applyBorder="1" applyAlignment="1">
      <alignment vertical="center"/>
    </xf>
    <xf numFmtId="165" fontId="16" fillId="2" borderId="0" xfId="0" applyNumberFormat="1" applyFont="1" applyFill="1" applyBorder="1" applyAlignment="1">
      <alignment vertical="center"/>
    </xf>
    <xf numFmtId="171" fontId="17" fillId="2" borderId="0" xfId="0" applyNumberFormat="1" applyFont="1" applyFill="1" applyBorder="1" applyAlignment="1">
      <alignment horizontal="center" vertical="center"/>
    </xf>
    <xf numFmtId="164" fontId="1" fillId="2" borderId="0" xfId="1" applyFont="1" applyFill="1" applyBorder="1" applyAlignment="1" applyProtection="1">
      <alignment horizontal="center" vertical="center"/>
    </xf>
    <xf numFmtId="0" fontId="1" fillId="2" borderId="0" xfId="1" applyNumberFormat="1" applyFont="1" applyFill="1" applyBorder="1" applyAlignment="1" applyProtection="1">
      <alignment horizontal="center" vertical="center"/>
    </xf>
    <xf numFmtId="4" fontId="17" fillId="2" borderId="0" xfId="0" applyNumberFormat="1" applyFont="1" applyFill="1" applyBorder="1" applyAlignment="1">
      <alignment vertical="center"/>
    </xf>
    <xf numFmtId="164" fontId="4" fillId="2" borderId="0" xfId="1" applyFont="1" applyFill="1" applyBorder="1" applyAlignment="1" applyProtection="1">
      <alignment vertical="center"/>
    </xf>
    <xf numFmtId="164" fontId="1" fillId="2" borderId="0" xfId="1" applyFont="1" applyFill="1" applyBorder="1" applyAlignment="1" applyProtection="1">
      <alignment vertical="center"/>
    </xf>
    <xf numFmtId="0" fontId="1" fillId="2" borderId="0" xfId="1" applyNumberFormat="1" applyFont="1" applyFill="1" applyBorder="1" applyAlignment="1" applyProtection="1">
      <alignment vertical="center"/>
    </xf>
    <xf numFmtId="10" fontId="17" fillId="2" borderId="0" xfId="1" applyNumberFormat="1" applyFont="1" applyFill="1" applyBorder="1" applyAlignment="1" applyProtection="1">
      <alignment horizontal="center" vertical="center"/>
    </xf>
    <xf numFmtId="0" fontId="17" fillId="2" borderId="0" xfId="0" applyFont="1" applyFill="1" applyBorder="1" applyAlignment="1">
      <alignment vertical="center"/>
    </xf>
    <xf numFmtId="171" fontId="11" fillId="2" borderId="0" xfId="0" applyNumberFormat="1" applyFont="1" applyFill="1" applyBorder="1" applyAlignment="1">
      <alignment horizontal="right" vertical="center"/>
    </xf>
    <xf numFmtId="10" fontId="17" fillId="2" borderId="0" xfId="0" applyNumberFormat="1" applyFont="1" applyFill="1" applyBorder="1" applyAlignment="1">
      <alignment vertical="center"/>
    </xf>
    <xf numFmtId="0" fontId="26" fillId="2" borderId="0" xfId="0" applyFont="1" applyFill="1" applyBorder="1" applyAlignment="1">
      <alignment vertical="center"/>
    </xf>
    <xf numFmtId="4" fontId="4" fillId="2" borderId="0" xfId="0" applyNumberFormat="1" applyFont="1" applyFill="1" applyBorder="1" applyAlignment="1">
      <alignment vertical="center"/>
    </xf>
    <xf numFmtId="0" fontId="26" fillId="2" borderId="0" xfId="0" applyFont="1" applyFill="1" applyBorder="1" applyAlignment="1">
      <alignment horizontal="left" vertical="center"/>
    </xf>
    <xf numFmtId="0" fontId="1" fillId="2" borderId="0" xfId="0" applyFont="1" applyFill="1" applyBorder="1" applyAlignment="1">
      <alignment horizontal="center" vertical="center"/>
    </xf>
    <xf numFmtId="0" fontId="1" fillId="2" borderId="0" xfId="0" applyFont="1" applyFill="1" applyBorder="1" applyAlignment="1">
      <alignment horizontal="justify" vertical="center" wrapText="1"/>
    </xf>
    <xf numFmtId="165" fontId="1" fillId="2" borderId="0" xfId="1" applyNumberFormat="1" applyFont="1" applyFill="1" applyBorder="1" applyAlignment="1" applyProtection="1">
      <alignment vertical="center"/>
    </xf>
    <xf numFmtId="166" fontId="1" fillId="2" borderId="0" xfId="1" applyNumberFormat="1" applyFont="1" applyFill="1" applyBorder="1" applyAlignment="1" applyProtection="1">
      <alignment vertical="center"/>
    </xf>
    <xf numFmtId="0" fontId="27" fillId="0" borderId="0" xfId="0" applyFont="1"/>
    <xf numFmtId="172" fontId="29" fillId="7" borderId="5" xfId="0" applyNumberFormat="1" applyFont="1" applyFill="1" applyBorder="1" applyAlignment="1">
      <alignment horizontal="center" vertical="center" wrapText="1"/>
    </xf>
    <xf numFmtId="0" fontId="29" fillId="7" borderId="5" xfId="0" applyFont="1" applyFill="1" applyBorder="1" applyAlignment="1">
      <alignment horizontal="center" vertical="center" wrapText="1"/>
    </xf>
    <xf numFmtId="49" fontId="29" fillId="7" borderId="5" xfId="0" applyNumberFormat="1" applyFont="1" applyFill="1" applyBorder="1" applyAlignment="1">
      <alignment horizontal="center" vertical="center" wrapText="1"/>
    </xf>
    <xf numFmtId="9" fontId="20" fillId="7" borderId="5" xfId="2" applyFont="1" applyFill="1" applyBorder="1" applyAlignment="1" applyProtection="1">
      <alignment horizontal="center" vertical="center"/>
    </xf>
    <xf numFmtId="2" fontId="20" fillId="7" borderId="5" xfId="2" applyNumberFormat="1" applyFont="1" applyFill="1" applyBorder="1" applyAlignment="1" applyProtection="1">
      <alignment horizontal="center" vertical="center"/>
    </xf>
    <xf numFmtId="172" fontId="20" fillId="7" borderId="5" xfId="2" applyNumberFormat="1" applyFont="1" applyFill="1" applyBorder="1" applyAlignment="1" applyProtection="1">
      <alignment horizontal="center" vertical="center"/>
    </xf>
    <xf numFmtId="0" fontId="20" fillId="0" borderId="9" xfId="0" applyFont="1" applyBorder="1" applyAlignment="1">
      <alignment vertical="center" wrapText="1"/>
    </xf>
    <xf numFmtId="0" fontId="20" fillId="0" borderId="5" xfId="0" applyFont="1" applyBorder="1" applyAlignment="1">
      <alignment vertical="center" wrapText="1"/>
    </xf>
    <xf numFmtId="0" fontId="13" fillId="0" borderId="5"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5" xfId="0" applyFont="1" applyBorder="1" applyAlignment="1">
      <alignment vertical="center" wrapText="1"/>
    </xf>
    <xf numFmtId="0" fontId="20" fillId="0" borderId="5" xfId="0" applyFont="1" applyBorder="1" applyAlignment="1">
      <alignment horizontal="center" vertical="center" wrapText="1"/>
    </xf>
    <xf numFmtId="172" fontId="20" fillId="0" borderId="10" xfId="0" applyNumberFormat="1" applyFont="1" applyBorder="1" applyAlignment="1">
      <alignment horizontal="right" vertical="center" wrapText="1"/>
    </xf>
    <xf numFmtId="172" fontId="13" fillId="0" borderId="10" xfId="0" applyNumberFormat="1" applyFont="1" applyBorder="1" applyAlignment="1">
      <alignment horizontal="right" vertical="center" wrapText="1"/>
    </xf>
    <xf numFmtId="0" fontId="20" fillId="0" borderId="10" xfId="0" applyFont="1" applyBorder="1" applyAlignment="1">
      <alignment horizontal="center" vertical="center" wrapText="1"/>
    </xf>
    <xf numFmtId="10" fontId="20" fillId="0" borderId="5" xfId="0" applyNumberFormat="1" applyFont="1" applyBorder="1" applyAlignment="1">
      <alignment horizontal="center" vertical="center" wrapText="1"/>
    </xf>
    <xf numFmtId="10" fontId="13" fillId="0" borderId="5" xfId="0" applyNumberFormat="1" applyFont="1" applyBorder="1" applyAlignment="1">
      <alignment horizontal="center" vertical="center" wrapText="1"/>
    </xf>
    <xf numFmtId="0" fontId="13" fillId="0" borderId="9" xfId="0" applyFont="1" applyBorder="1" applyAlignment="1">
      <alignment vertical="center" wrapText="1"/>
    </xf>
    <xf numFmtId="172" fontId="20" fillId="0" borderId="5" xfId="0" applyNumberFormat="1" applyFont="1" applyBorder="1" applyAlignment="1">
      <alignment horizontal="center" vertical="center" wrapText="1"/>
    </xf>
    <xf numFmtId="172" fontId="32" fillId="0" borderId="5" xfId="0" applyNumberFormat="1" applyFont="1" applyBorder="1" applyAlignment="1">
      <alignment horizontal="center" vertical="center" wrapText="1"/>
    </xf>
    <xf numFmtId="172" fontId="20" fillId="0" borderId="10" xfId="0" applyNumberFormat="1" applyFont="1" applyBorder="1" applyAlignment="1">
      <alignment vertical="center" wrapText="1"/>
    </xf>
    <xf numFmtId="4" fontId="33" fillId="0" borderId="0" xfId="0" applyNumberFormat="1" applyFont="1"/>
    <xf numFmtId="0" fontId="34" fillId="0" borderId="0" xfId="0" applyFont="1"/>
    <xf numFmtId="172" fontId="27" fillId="0" borderId="0" xfId="0" applyNumberFormat="1" applyFont="1"/>
    <xf numFmtId="0" fontId="35" fillId="0" borderId="0" xfId="0" applyFont="1"/>
    <xf numFmtId="172" fontId="20" fillId="0" borderId="10" xfId="0" applyNumberFormat="1" applyFont="1" applyBorder="1" applyAlignment="1">
      <alignment horizontal="center" vertical="center" wrapText="1"/>
    </xf>
    <xf numFmtId="0" fontId="27" fillId="0" borderId="9" xfId="0" applyFont="1" applyBorder="1"/>
    <xf numFmtId="172" fontId="32" fillId="7" borderId="5" xfId="0" applyNumberFormat="1" applyFont="1" applyFill="1" applyBorder="1" applyAlignment="1">
      <alignment horizontal="center" vertical="center" wrapText="1"/>
    </xf>
    <xf numFmtId="4" fontId="34" fillId="0" borderId="0" xfId="0" applyNumberFormat="1" applyFont="1"/>
    <xf numFmtId="4" fontId="27" fillId="0" borderId="0" xfId="0" applyNumberFormat="1" applyFont="1"/>
    <xf numFmtId="9" fontId="20" fillId="7" borderId="5" xfId="0" applyNumberFormat="1" applyFont="1" applyFill="1" applyBorder="1" applyAlignment="1">
      <alignment horizontal="center" vertical="center" wrapText="1"/>
    </xf>
    <xf numFmtId="9" fontId="36" fillId="0" borderId="11" xfId="0" applyNumberFormat="1" applyFont="1" applyBorder="1" applyAlignment="1">
      <alignment horizontal="center" vertical="center" wrapText="1"/>
    </xf>
    <xf numFmtId="9" fontId="6" fillId="0" borderId="0" xfId="0" applyNumberFormat="1" applyFont="1" applyBorder="1" applyAlignment="1">
      <alignment horizontal="center" vertical="center" wrapText="1"/>
    </xf>
    <xf numFmtId="9" fontId="13" fillId="0" borderId="5" xfId="0" applyNumberFormat="1" applyFont="1" applyBorder="1" applyAlignment="1">
      <alignment horizontal="center" vertical="center" wrapText="1"/>
    </xf>
    <xf numFmtId="9" fontId="20" fillId="0" borderId="5" xfId="0" applyNumberFormat="1" applyFont="1" applyBorder="1" applyAlignment="1">
      <alignment horizontal="center" vertical="center" wrapText="1"/>
    </xf>
    <xf numFmtId="0" fontId="20" fillId="0" borderId="10" xfId="0" applyFont="1" applyBorder="1" applyAlignment="1">
      <alignment vertical="center" wrapText="1"/>
    </xf>
    <xf numFmtId="0" fontId="13" fillId="0" borderId="5" xfId="0" applyFont="1" applyBorder="1" applyAlignment="1">
      <alignment horizontal="right" vertical="center" wrapText="1"/>
    </xf>
    <xf numFmtId="0" fontId="13" fillId="0" borderId="10" xfId="0" applyFont="1" applyBorder="1" applyAlignment="1">
      <alignment vertical="center" wrapText="1"/>
    </xf>
    <xf numFmtId="0" fontId="27" fillId="0" borderId="5" xfId="0" applyFont="1" applyBorder="1"/>
    <xf numFmtId="10" fontId="20" fillId="0" borderId="10" xfId="0" applyNumberFormat="1" applyFont="1" applyBorder="1" applyAlignment="1">
      <alignment horizontal="center" vertical="center" wrapText="1"/>
    </xf>
    <xf numFmtId="0" fontId="13" fillId="8" borderId="13" xfId="0" applyFont="1" applyFill="1" applyBorder="1" applyAlignment="1">
      <alignment horizontal="center" vertical="center" wrapText="1"/>
    </xf>
    <xf numFmtId="172" fontId="37" fillId="8" borderId="14" xfId="0" applyNumberFormat="1" applyFont="1" applyFill="1" applyBorder="1" applyAlignment="1">
      <alignment horizontal="right" vertical="center" wrapText="1"/>
    </xf>
    <xf numFmtId="0" fontId="27" fillId="0" borderId="0" xfId="0" applyFont="1" applyAlignment="1">
      <alignment vertical="center"/>
    </xf>
    <xf numFmtId="0" fontId="35" fillId="9" borderId="0" xfId="0" applyFont="1" applyFill="1" applyAlignment="1">
      <alignment horizontal="right" vertical="center"/>
    </xf>
    <xf numFmtId="0" fontId="35" fillId="9" borderId="0" xfId="0" applyFont="1" applyFill="1" applyAlignment="1">
      <alignment horizontal="right"/>
    </xf>
    <xf numFmtId="165" fontId="35" fillId="9" borderId="0" xfId="0" applyNumberFormat="1" applyFont="1" applyFill="1" applyAlignment="1">
      <alignment horizontal="right"/>
    </xf>
    <xf numFmtId="0" fontId="32" fillId="0" borderId="5" xfId="0" applyFont="1" applyBorder="1" applyAlignment="1">
      <alignment horizontal="center" vertical="center" wrapText="1"/>
    </xf>
    <xf numFmtId="0" fontId="27" fillId="0" borderId="12" xfId="0" applyFont="1" applyBorder="1"/>
    <xf numFmtId="0" fontId="13" fillId="10" borderId="13" xfId="0" applyFont="1" applyFill="1" applyBorder="1" applyAlignment="1">
      <alignment horizontal="center" vertical="center" wrapText="1"/>
    </xf>
    <xf numFmtId="172" fontId="37" fillId="10" borderId="14" xfId="0" applyNumberFormat="1" applyFont="1" applyFill="1" applyBorder="1" applyAlignment="1">
      <alignment horizontal="right" vertical="center" wrapText="1"/>
    </xf>
    <xf numFmtId="165" fontId="27" fillId="0" borderId="0" xfId="0" applyNumberFormat="1" applyFont="1"/>
    <xf numFmtId="0" fontId="27" fillId="0" borderId="10" xfId="0" applyFont="1" applyBorder="1"/>
    <xf numFmtId="0" fontId="13" fillId="11" borderId="13" xfId="0" applyFont="1" applyFill="1" applyBorder="1" applyAlignment="1">
      <alignment horizontal="center" vertical="center" wrapText="1"/>
    </xf>
    <xf numFmtId="172" fontId="37" fillId="11" borderId="14" xfId="0" applyNumberFormat="1" applyFont="1" applyFill="1" applyBorder="1" applyAlignment="1">
      <alignment horizontal="right" vertical="center" wrapText="1"/>
    </xf>
    <xf numFmtId="0" fontId="27" fillId="0" borderId="0" xfId="0" applyFont="1" applyAlignment="1">
      <alignment horizontal="center" vertical="center" wrapText="1"/>
    </xf>
    <xf numFmtId="0" fontId="27" fillId="0" borderId="0" xfId="0" applyFont="1" applyAlignment="1">
      <alignment horizontal="center" vertical="center"/>
    </xf>
    <xf numFmtId="4" fontId="38" fillId="0" borderId="11" xfId="0" applyNumberFormat="1" applyFont="1" applyBorder="1" applyAlignment="1">
      <alignment horizontal="center" vertical="center" wrapText="1"/>
    </xf>
    <xf numFmtId="4" fontId="13" fillId="0" borderId="10" xfId="0" applyNumberFormat="1" applyFont="1" applyBorder="1" applyAlignment="1">
      <alignment horizontal="right" vertical="center" wrapText="1"/>
    </xf>
    <xf numFmtId="0" fontId="13" fillId="12" borderId="13" xfId="0" applyFont="1" applyFill="1" applyBorder="1" applyAlignment="1">
      <alignment horizontal="center" vertical="center" wrapText="1"/>
    </xf>
    <xf numFmtId="172" fontId="37" fillId="12" borderId="14" xfId="0" applyNumberFormat="1" applyFont="1" applyFill="1" applyBorder="1" applyAlignment="1">
      <alignment horizontal="right" vertical="center" wrapText="1"/>
    </xf>
    <xf numFmtId="0" fontId="27" fillId="0" borderId="0" xfId="0" applyFont="1" applyAlignment="1">
      <alignment vertical="center" wrapText="1"/>
    </xf>
    <xf numFmtId="2" fontId="34" fillId="0" borderId="0" xfId="0" applyNumberFormat="1" applyFont="1"/>
    <xf numFmtId="2" fontId="33" fillId="0" borderId="0" xfId="0" applyNumberFormat="1" applyFont="1"/>
    <xf numFmtId="0" fontId="13" fillId="14" borderId="13" xfId="0" applyFont="1" applyFill="1" applyBorder="1" applyAlignment="1">
      <alignment horizontal="center" vertical="center" wrapText="1"/>
    </xf>
    <xf numFmtId="172" fontId="37" fillId="14" borderId="14" xfId="0" applyNumberFormat="1" applyFont="1" applyFill="1" applyBorder="1" applyAlignment="1">
      <alignment horizontal="right" vertical="center" wrapText="1"/>
    </xf>
    <xf numFmtId="0" fontId="27" fillId="0" borderId="0" xfId="0" applyFont="1" applyAlignment="1">
      <alignment horizontal="left" vertical="center" wrapText="1"/>
    </xf>
    <xf numFmtId="10" fontId="13" fillId="0" borderId="10" xfId="0" applyNumberFormat="1" applyFont="1" applyBorder="1" applyAlignment="1">
      <alignment horizontal="center" vertical="center" wrapText="1"/>
    </xf>
    <xf numFmtId="0" fontId="20" fillId="0" borderId="9" xfId="0" applyFont="1" applyBorder="1" applyAlignment="1">
      <alignment horizontal="center" vertical="center" wrapText="1"/>
    </xf>
    <xf numFmtId="0" fontId="13" fillId="15" borderId="12" xfId="0" applyFont="1" applyFill="1" applyBorder="1" applyAlignment="1">
      <alignment vertical="center" wrapText="1"/>
    </xf>
    <xf numFmtId="172" fontId="37" fillId="15" borderId="14" xfId="0" applyNumberFormat="1" applyFont="1" applyFill="1" applyBorder="1" applyAlignment="1">
      <alignment horizontal="right" vertical="center" wrapText="1"/>
    </xf>
    <xf numFmtId="0" fontId="13" fillId="16" borderId="9" xfId="0" applyFont="1" applyFill="1" applyBorder="1" applyAlignment="1">
      <alignment horizontal="center" vertical="center" wrapText="1"/>
    </xf>
    <xf numFmtId="0" fontId="20" fillId="16" borderId="5" xfId="0" applyFont="1" applyFill="1" applyBorder="1" applyAlignment="1">
      <alignment vertical="center" wrapText="1"/>
    </xf>
    <xf numFmtId="0" fontId="13" fillId="16" borderId="5" xfId="0" applyFont="1" applyFill="1" applyBorder="1" applyAlignment="1">
      <alignment vertical="center" wrapText="1"/>
    </xf>
    <xf numFmtId="0" fontId="20" fillId="16" borderId="5" xfId="0" applyFont="1" applyFill="1" applyBorder="1" applyAlignment="1">
      <alignment horizontal="center" vertical="center" wrapText="1"/>
    </xf>
    <xf numFmtId="172" fontId="20" fillId="16" borderId="10" xfId="0" applyNumberFormat="1" applyFont="1" applyFill="1" applyBorder="1" applyAlignment="1">
      <alignment horizontal="right" vertical="center" wrapText="1"/>
    </xf>
    <xf numFmtId="9" fontId="6" fillId="0" borderId="11" xfId="0" applyNumberFormat="1" applyFont="1" applyBorder="1" applyAlignment="1">
      <alignment horizontal="center" vertical="center" wrapText="1"/>
    </xf>
    <xf numFmtId="172" fontId="13" fillId="0" borderId="10" xfId="0" applyNumberFormat="1" applyFont="1" applyBorder="1" applyAlignment="1">
      <alignment horizontal="center" vertical="center" wrapText="1"/>
    </xf>
    <xf numFmtId="172" fontId="37" fillId="7" borderId="14" xfId="0" applyNumberFormat="1" applyFont="1" applyFill="1" applyBorder="1" applyAlignment="1">
      <alignment horizontal="right" vertical="center" wrapText="1"/>
    </xf>
    <xf numFmtId="0" fontId="35" fillId="0" borderId="0" xfId="0" applyFont="1" applyAlignment="1">
      <alignment vertical="center"/>
    </xf>
    <xf numFmtId="0" fontId="27" fillId="0" borderId="10" xfId="0" applyFont="1" applyBorder="1" applyAlignment="1">
      <alignment horizontal="center" vertical="center" wrapText="1"/>
    </xf>
    <xf numFmtId="4" fontId="27" fillId="0" borderId="10" xfId="0" applyNumberFormat="1" applyFont="1" applyBorder="1" applyAlignment="1">
      <alignment horizontal="center" vertical="center" wrapText="1"/>
    </xf>
    <xf numFmtId="2" fontId="39" fillId="7" borderId="10" xfId="0" applyNumberFormat="1" applyFont="1" applyFill="1" applyBorder="1" applyAlignment="1">
      <alignment horizontal="center" vertical="center" wrapText="1"/>
    </xf>
    <xf numFmtId="172" fontId="27" fillId="0" borderId="10" xfId="0" applyNumberFormat="1" applyFont="1" applyBorder="1" applyAlignment="1">
      <alignment horizontal="center" vertical="center" wrapText="1"/>
    </xf>
    <xf numFmtId="173" fontId="20" fillId="0" borderId="10" xfId="0" applyNumberFormat="1" applyFont="1" applyBorder="1" applyAlignment="1">
      <alignment horizontal="right" vertical="center" wrapText="1"/>
    </xf>
    <xf numFmtId="173" fontId="13" fillId="0" borderId="10" xfId="0" applyNumberFormat="1" applyFont="1" applyBorder="1" applyAlignment="1">
      <alignment horizontal="right" vertical="center" wrapText="1"/>
    </xf>
    <xf numFmtId="173" fontId="27" fillId="0" borderId="0" xfId="0" applyNumberFormat="1" applyFont="1"/>
    <xf numFmtId="0" fontId="27" fillId="0" borderId="10" xfId="0" applyFont="1" applyBorder="1" applyAlignment="1">
      <alignment horizontal="right" vertical="center" wrapText="1"/>
    </xf>
    <xf numFmtId="0" fontId="27" fillId="7" borderId="10" xfId="0" applyFont="1" applyFill="1" applyBorder="1" applyAlignment="1">
      <alignment horizontal="right" vertical="center" wrapText="1"/>
    </xf>
    <xf numFmtId="4" fontId="27" fillId="0" borderId="10" xfId="0" applyNumberFormat="1" applyFont="1" applyBorder="1" applyAlignment="1">
      <alignment horizontal="right" vertical="center" wrapText="1"/>
    </xf>
    <xf numFmtId="172" fontId="27" fillId="0" borderId="10" xfId="0" applyNumberFormat="1" applyFont="1" applyBorder="1" applyAlignment="1">
      <alignment horizontal="right" vertical="center" wrapText="1"/>
    </xf>
    <xf numFmtId="174" fontId="27" fillId="0" borderId="10" xfId="0" applyNumberFormat="1" applyFont="1" applyBorder="1" applyAlignment="1">
      <alignment horizontal="right" vertical="center" wrapText="1"/>
    </xf>
    <xf numFmtId="172" fontId="27" fillId="7" borderId="10" xfId="0" applyNumberFormat="1" applyFont="1" applyFill="1" applyBorder="1" applyAlignment="1">
      <alignment horizontal="right" vertical="center" wrapText="1"/>
    </xf>
    <xf numFmtId="0" fontId="27" fillId="2" borderId="0" xfId="0" applyFont="1" applyFill="1"/>
    <xf numFmtId="10" fontId="27" fillId="0" borderId="0" xfId="2" applyNumberFormat="1" applyFont="1" applyBorder="1" applyAlignment="1" applyProtection="1"/>
    <xf numFmtId="0" fontId="13" fillId="17" borderId="13" xfId="0" applyFont="1" applyFill="1" applyBorder="1" applyAlignment="1">
      <alignment horizontal="center" vertical="center" wrapText="1"/>
    </xf>
    <xf numFmtId="172" fontId="37" fillId="17" borderId="14" xfId="0" applyNumberFormat="1" applyFont="1" applyFill="1" applyBorder="1" applyAlignment="1">
      <alignment horizontal="right" vertical="center" wrapText="1"/>
    </xf>
    <xf numFmtId="0" fontId="41" fillId="0" borderId="0" xfId="0" applyFont="1" applyAlignment="1">
      <alignment vertical="center"/>
    </xf>
    <xf numFmtId="0" fontId="43" fillId="0" borderId="0" xfId="0" applyFont="1" applyAlignment="1">
      <alignment horizontal="center" vertical="center"/>
    </xf>
    <xf numFmtId="0" fontId="43" fillId="0" borderId="16" xfId="0" applyFont="1" applyBorder="1" applyAlignment="1">
      <alignment horizontal="center" vertical="center" wrapText="1"/>
    </xf>
    <xf numFmtId="0" fontId="43" fillId="0" borderId="17" xfId="0" applyFont="1" applyBorder="1" applyAlignment="1">
      <alignment horizontal="center" vertical="center" wrapText="1"/>
    </xf>
    <xf numFmtId="0" fontId="41" fillId="0" borderId="18" xfId="0" applyFont="1" applyBorder="1" applyAlignment="1">
      <alignment vertical="center" wrapText="1"/>
    </xf>
    <xf numFmtId="10" fontId="41" fillId="0" borderId="19" xfId="0" applyNumberFormat="1" applyFont="1" applyBorder="1" applyAlignment="1">
      <alignment horizontal="center" vertical="center" wrapText="1"/>
    </xf>
    <xf numFmtId="0" fontId="41" fillId="0" borderId="19" xfId="0" applyFont="1" applyBorder="1" applyAlignment="1">
      <alignment horizontal="center" vertical="center" wrapText="1"/>
    </xf>
    <xf numFmtId="0" fontId="41" fillId="0" borderId="19" xfId="0" applyFont="1" applyBorder="1" applyAlignment="1">
      <alignment horizontal="justify" vertical="center" wrapText="1"/>
    </xf>
    <xf numFmtId="0" fontId="43" fillId="0" borderId="18" xfId="0" applyFont="1" applyBorder="1" applyAlignment="1">
      <alignment horizontal="center" vertical="center" wrapText="1"/>
    </xf>
    <xf numFmtId="0" fontId="41" fillId="0" borderId="19" xfId="0" applyFont="1" applyBorder="1" applyAlignment="1">
      <alignment vertical="center" wrapText="1"/>
    </xf>
    <xf numFmtId="0" fontId="41" fillId="0" borderId="18" xfId="0" applyFont="1" applyBorder="1" applyAlignment="1">
      <alignment horizontal="center" vertical="center" wrapText="1"/>
    </xf>
    <xf numFmtId="0" fontId="41" fillId="0" borderId="0" xfId="0" applyFont="1" applyAlignment="1">
      <alignment horizontal="justify" vertical="center"/>
    </xf>
    <xf numFmtId="0" fontId="41" fillId="0" borderId="0" xfId="0" applyFont="1" applyAlignment="1">
      <alignment horizontal="center" vertical="center"/>
    </xf>
    <xf numFmtId="0" fontId="43" fillId="0" borderId="0" xfId="0" applyFont="1" applyAlignment="1">
      <alignment horizontal="justify" vertical="center"/>
    </xf>
    <xf numFmtId="4" fontId="41" fillId="0" borderId="19" xfId="0" applyNumberFormat="1" applyFont="1" applyBorder="1" applyAlignment="1">
      <alignment horizontal="right" vertical="center" wrapText="1"/>
    </xf>
    <xf numFmtId="165" fontId="4" fillId="2" borderId="0" xfId="0" applyNumberFormat="1" applyFont="1" applyFill="1" applyBorder="1" applyAlignment="1">
      <alignment horizontal="center" vertical="center"/>
    </xf>
    <xf numFmtId="0" fontId="28" fillId="6" borderId="0" xfId="0" applyFont="1" applyFill="1" applyBorder="1" applyAlignment="1">
      <alignment horizontal="center" vertical="center"/>
    </xf>
    <xf numFmtId="0" fontId="30" fillId="0" borderId="6" xfId="0" applyFont="1" applyBorder="1" applyAlignment="1">
      <alignment horizontal="center" vertical="center"/>
    </xf>
    <xf numFmtId="0" fontId="31" fillId="8" borderId="7" xfId="0" applyFont="1" applyFill="1" applyBorder="1" applyAlignment="1">
      <alignment horizontal="center" vertical="center" wrapText="1"/>
    </xf>
    <xf numFmtId="0" fontId="27" fillId="0" borderId="8" xfId="0" applyFont="1" applyBorder="1" applyAlignment="1">
      <alignment horizontal="center" vertical="center" wrapText="1"/>
    </xf>
    <xf numFmtId="0" fontId="20" fillId="0" borderId="8" xfId="0" applyFont="1" applyBorder="1" applyAlignment="1">
      <alignment horizontal="center" vertical="center" wrapText="1"/>
    </xf>
    <xf numFmtId="0" fontId="13" fillId="0" borderId="5" xfId="0" applyFont="1" applyBorder="1" applyAlignment="1">
      <alignment horizontal="center" vertical="center" wrapText="1"/>
    </xf>
    <xf numFmtId="0" fontId="20" fillId="0" borderId="5" xfId="0" applyFont="1" applyBorder="1" applyAlignment="1">
      <alignment vertical="center" wrapText="1"/>
    </xf>
    <xf numFmtId="0" fontId="32" fillId="0" borderId="5" xfId="0" applyFont="1" applyBorder="1" applyAlignment="1">
      <alignment vertical="center" wrapText="1"/>
    </xf>
    <xf numFmtId="0" fontId="32" fillId="0" borderId="5" xfId="0" applyFont="1" applyBorder="1" applyAlignment="1">
      <alignment horizontal="left" vertical="center" wrapText="1"/>
    </xf>
    <xf numFmtId="0" fontId="20" fillId="0" borderId="5" xfId="0" applyFont="1" applyBorder="1" applyAlignment="1">
      <alignment horizontal="left" vertical="center" wrapText="1"/>
    </xf>
    <xf numFmtId="0" fontId="20" fillId="0" borderId="10" xfId="0" applyFont="1" applyBorder="1" applyAlignment="1">
      <alignment horizontal="center" vertical="center" wrapText="1"/>
    </xf>
    <xf numFmtId="0" fontId="13" fillId="0" borderId="5" xfId="0" applyFont="1" applyBorder="1" applyAlignment="1">
      <alignment horizontal="right" vertical="center" wrapText="1"/>
    </xf>
    <xf numFmtId="0" fontId="20" fillId="0" borderId="5" xfId="0" applyFont="1" applyBorder="1" applyAlignment="1">
      <alignment horizontal="center" vertical="center" wrapText="1"/>
    </xf>
    <xf numFmtId="0" fontId="31" fillId="8" borderId="12" xfId="0" applyFont="1" applyFill="1" applyBorder="1" applyAlignment="1">
      <alignment horizontal="center" vertical="center" wrapText="1"/>
    </xf>
    <xf numFmtId="0" fontId="20" fillId="0" borderId="0" xfId="0" applyFont="1" applyBorder="1" applyAlignment="1">
      <alignment horizontal="center" vertical="center" wrapText="1"/>
    </xf>
    <xf numFmtId="0" fontId="31" fillId="10" borderId="7" xfId="0" applyFont="1" applyFill="1" applyBorder="1" applyAlignment="1">
      <alignment horizontal="center" vertical="center" wrapText="1"/>
    </xf>
    <xf numFmtId="0" fontId="13" fillId="0" borderId="5" xfId="0" applyFont="1" applyBorder="1" applyAlignment="1">
      <alignment horizontal="left" vertical="center" wrapText="1"/>
    </xf>
    <xf numFmtId="0" fontId="31" fillId="10" borderId="13" xfId="0" applyFont="1" applyFill="1" applyBorder="1" applyAlignment="1">
      <alignment horizontal="center" vertical="center" wrapText="1"/>
    </xf>
    <xf numFmtId="0" fontId="31" fillId="11" borderId="7" xfId="0" applyFont="1" applyFill="1" applyBorder="1" applyAlignment="1">
      <alignment horizontal="center" vertical="center" wrapText="1"/>
    </xf>
    <xf numFmtId="0" fontId="31" fillId="11" borderId="13" xfId="0" applyFont="1" applyFill="1" applyBorder="1" applyAlignment="1">
      <alignment horizontal="center" vertical="center" wrapText="1"/>
    </xf>
    <xf numFmtId="0" fontId="31" fillId="12" borderId="7" xfId="0" applyFont="1" applyFill="1" applyBorder="1" applyAlignment="1">
      <alignment horizontal="center" vertical="center" wrapText="1"/>
    </xf>
    <xf numFmtId="0" fontId="4" fillId="0" borderId="5" xfId="0" applyFont="1" applyBorder="1" applyAlignment="1">
      <alignment horizontal="left" vertical="center" wrapText="1"/>
    </xf>
    <xf numFmtId="0" fontId="31" fillId="12" borderId="12" xfId="0" applyFont="1" applyFill="1" applyBorder="1" applyAlignment="1">
      <alignment horizontal="center" vertical="center" wrapText="1"/>
    </xf>
    <xf numFmtId="0" fontId="31" fillId="13" borderId="7" xfId="0" applyFont="1" applyFill="1" applyBorder="1" applyAlignment="1">
      <alignment horizontal="center" vertical="center" wrapText="1"/>
    </xf>
    <xf numFmtId="0" fontId="1" fillId="0" borderId="5" xfId="0" applyFont="1" applyBorder="1" applyAlignment="1">
      <alignment horizontal="left" vertical="center" wrapText="1"/>
    </xf>
    <xf numFmtId="0" fontId="31" fillId="14" borderId="12" xfId="0" applyFont="1" applyFill="1" applyBorder="1" applyAlignment="1">
      <alignment horizontal="center" vertical="center" wrapText="1"/>
    </xf>
    <xf numFmtId="0" fontId="31" fillId="15" borderId="7" xfId="0" applyFont="1" applyFill="1" applyBorder="1" applyAlignment="1">
      <alignment horizontal="center" vertical="center" wrapText="1"/>
    </xf>
    <xf numFmtId="0" fontId="27" fillId="0" borderId="5" xfId="0" applyFont="1" applyBorder="1" applyAlignment="1">
      <alignment horizontal="center"/>
    </xf>
    <xf numFmtId="0" fontId="20" fillId="0" borderId="9" xfId="0" applyFont="1" applyBorder="1" applyAlignment="1">
      <alignment horizontal="center" vertical="center" wrapText="1"/>
    </xf>
    <xf numFmtId="0" fontId="31" fillId="15" borderId="13" xfId="0" applyFont="1" applyFill="1" applyBorder="1" applyAlignment="1">
      <alignment horizontal="center" vertical="center" wrapText="1"/>
    </xf>
    <xf numFmtId="0" fontId="28" fillId="6" borderId="6" xfId="0" applyFont="1" applyFill="1" applyBorder="1" applyAlignment="1">
      <alignment horizontal="center" vertical="center" wrapText="1"/>
    </xf>
    <xf numFmtId="0" fontId="27" fillId="0" borderId="15" xfId="0" applyFont="1" applyBorder="1" applyAlignment="1">
      <alignment horizontal="center" vertical="center"/>
    </xf>
    <xf numFmtId="0" fontId="31" fillId="7" borderId="8" xfId="0" applyFont="1" applyFill="1" applyBorder="1" applyAlignment="1">
      <alignment horizontal="center" vertical="center" wrapText="1"/>
    </xf>
    <xf numFmtId="0" fontId="13" fillId="0" borderId="9" xfId="0" applyFont="1" applyBorder="1" applyAlignment="1">
      <alignment horizontal="center" vertical="center" wrapText="1"/>
    </xf>
    <xf numFmtId="0" fontId="31" fillId="7" borderId="12" xfId="0" applyFont="1" applyFill="1" applyBorder="1" applyAlignment="1">
      <alignment horizontal="center" vertical="center" wrapText="1"/>
    </xf>
    <xf numFmtId="0" fontId="35" fillId="0" borderId="8" xfId="0" applyFont="1" applyBorder="1" applyAlignment="1">
      <alignment horizontal="center" vertical="center" wrapText="1"/>
    </xf>
    <xf numFmtId="0" fontId="30" fillId="17" borderId="7" xfId="0" applyFont="1" applyFill="1" applyBorder="1" applyAlignment="1">
      <alignment horizontal="center" vertical="center" wrapText="1"/>
    </xf>
    <xf numFmtId="0" fontId="13" fillId="0" borderId="9" xfId="0" applyFont="1" applyBorder="1" applyAlignment="1">
      <alignment vertical="center" wrapText="1"/>
    </xf>
    <xf numFmtId="0" fontId="27" fillId="0" borderId="10" xfId="0" applyFont="1" applyBorder="1" applyAlignment="1">
      <alignment horizontal="center" vertical="center" wrapText="1"/>
    </xf>
    <xf numFmtId="0" fontId="20" fillId="0" borderId="9" xfId="0" applyFont="1" applyBorder="1" applyAlignment="1">
      <alignment vertical="center" wrapText="1"/>
    </xf>
    <xf numFmtId="0" fontId="37" fillId="0" borderId="9" xfId="0" applyFont="1" applyBorder="1" applyAlignment="1">
      <alignment horizontal="right" vertical="center" wrapText="1"/>
    </xf>
    <xf numFmtId="173" fontId="37" fillId="0" borderId="10" xfId="0" applyNumberFormat="1" applyFont="1" applyBorder="1" applyAlignment="1">
      <alignment horizontal="right" vertical="center" wrapText="1"/>
    </xf>
    <xf numFmtId="173" fontId="20" fillId="7" borderId="10" xfId="0" applyNumberFormat="1" applyFont="1" applyFill="1" applyBorder="1" applyAlignment="1">
      <alignment horizontal="right" vertical="center" wrapText="1"/>
    </xf>
    <xf numFmtId="173" fontId="20" fillId="0" borderId="10" xfId="0" applyNumberFormat="1" applyFont="1" applyBorder="1" applyAlignment="1">
      <alignment horizontal="right" vertical="center" wrapText="1"/>
    </xf>
    <xf numFmtId="173" fontId="13" fillId="0" borderId="10" xfId="0" applyNumberFormat="1" applyFont="1" applyBorder="1" applyAlignment="1">
      <alignment horizontal="right" vertical="center" wrapText="1"/>
    </xf>
    <xf numFmtId="0" fontId="20" fillId="0" borderId="10" xfId="0" applyFont="1" applyBorder="1" applyAlignment="1">
      <alignment horizontal="right" vertical="center" wrapText="1"/>
    </xf>
    <xf numFmtId="0" fontId="13" fillId="0" borderId="10" xfId="0" applyFont="1" applyBorder="1" applyAlignment="1">
      <alignment horizontal="right" vertical="center" wrapText="1"/>
    </xf>
    <xf numFmtId="0" fontId="13" fillId="0" borderId="9" xfId="0" applyFont="1" applyBorder="1" applyAlignment="1">
      <alignment horizontal="left" vertical="center" wrapText="1"/>
    </xf>
    <xf numFmtId="0" fontId="20" fillId="0" borderId="9" xfId="0" applyFont="1" applyBorder="1" applyAlignment="1">
      <alignment horizontal="left" vertical="center" wrapText="1"/>
    </xf>
    <xf numFmtId="0" fontId="20" fillId="2" borderId="9" xfId="0" applyFont="1" applyFill="1" applyBorder="1" applyAlignment="1">
      <alignment horizontal="left" vertical="center" wrapText="1"/>
    </xf>
    <xf numFmtId="172" fontId="27" fillId="2" borderId="10" xfId="0" applyNumberFormat="1" applyFont="1" applyFill="1" applyBorder="1" applyAlignment="1">
      <alignment horizontal="right" vertical="center" wrapText="1"/>
    </xf>
    <xf numFmtId="0" fontId="31" fillId="0" borderId="9" xfId="0" applyFont="1" applyBorder="1" applyAlignment="1">
      <alignment horizontal="center" vertical="center" wrapText="1"/>
    </xf>
    <xf numFmtId="173" fontId="31" fillId="0" borderId="10" xfId="0" applyNumberFormat="1" applyFont="1" applyBorder="1" applyAlignment="1">
      <alignment horizontal="right" vertical="center" wrapText="1"/>
    </xf>
    <xf numFmtId="0" fontId="31" fillId="17" borderId="13" xfId="0" applyFont="1" applyFill="1" applyBorder="1" applyAlignment="1">
      <alignment horizontal="center" vertical="center" wrapText="1"/>
    </xf>
    <xf numFmtId="0" fontId="40" fillId="0" borderId="0" xfId="0" applyFont="1" applyBorder="1" applyAlignment="1">
      <alignment horizontal="center" vertical="center"/>
    </xf>
    <xf numFmtId="0" fontId="42" fillId="0" borderId="0" xfId="0" applyFont="1" applyBorder="1" applyAlignment="1">
      <alignment horizontal="center" vertical="center" wrapText="1"/>
    </xf>
    <xf numFmtId="0" fontId="41" fillId="0" borderId="0" xfId="0" applyFont="1" applyBorder="1" applyAlignment="1">
      <alignment horizontal="left" vertical="center"/>
    </xf>
    <xf numFmtId="0" fontId="41" fillId="0" borderId="0" xfId="0" applyFont="1" applyBorder="1" applyAlignment="1">
      <alignment horizontal="left" vertical="center" wrapText="1"/>
    </xf>
    <xf numFmtId="0" fontId="44" fillId="0" borderId="0" xfId="0" applyFont="1" applyBorder="1" applyAlignment="1">
      <alignment horizontal="center" vertical="center"/>
    </xf>
    <xf numFmtId="0" fontId="43" fillId="0" borderId="0" xfId="0" applyFont="1" applyBorder="1" applyAlignment="1">
      <alignment horizontal="left" vertical="center"/>
    </xf>
  </cellXfs>
  <cellStyles count="3">
    <cellStyle name="Normal" xfId="0" builtinId="0"/>
    <cellStyle name="Porcentagem" xfId="2" builtinId="5"/>
    <cellStyle name="Vírgula" xfId="1" builtinId="3"/>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66FF99"/>
      <rgbColor rgb="FF800000"/>
      <rgbColor rgb="FF008000"/>
      <rgbColor rgb="FF000080"/>
      <rgbColor rgb="FF808000"/>
      <rgbColor rgb="FF800080"/>
      <rgbColor rgb="FF008080"/>
      <rgbColor rgb="FFC0C0C0"/>
      <rgbColor rgb="FF808080"/>
      <rgbColor rgb="FF9999FF"/>
      <rgbColor rgb="FF993366"/>
      <rgbColor rgb="FFEEEEEE"/>
      <rgbColor rgb="FFCCFFFF"/>
      <rgbColor rgb="FF660066"/>
      <rgbColor rgb="FFFF8080"/>
      <rgbColor rgb="FF0066CC"/>
      <rgbColor rgb="FFB4C6E7"/>
      <rgbColor rgb="FF000099"/>
      <rgbColor rgb="FFFF00FF"/>
      <rgbColor rgb="FFFFFF00"/>
      <rgbColor rgb="FF00FFFF"/>
      <rgbColor rgb="FF800080"/>
      <rgbColor rgb="FF800000"/>
      <rgbColor rgb="FF008080"/>
      <rgbColor rgb="FF0000FF"/>
      <rgbColor rgb="FF00B0F0"/>
      <rgbColor rgb="FFCCFFFF"/>
      <rgbColor rgb="FFDDDDDD"/>
      <rgbColor rgb="FFFFFF99"/>
      <rgbColor rgb="FFCCCCCC"/>
      <rgbColor rgb="FFFF9999"/>
      <rgbColor rgb="FFCC99FF"/>
      <rgbColor rgb="FFF4B084"/>
      <rgbColor rgb="FF3366FF"/>
      <rgbColor rgb="FF33FF99"/>
      <rgbColor rgb="FF92D050"/>
      <rgbColor rgb="FFFFC000"/>
      <rgbColor rgb="FFFF9900"/>
      <rgbColor rgb="FFED7D31"/>
      <rgbColor rgb="FF666699"/>
      <rgbColor rgb="FF969696"/>
      <rgbColor rgb="FF003366"/>
      <rgbColor rgb="FF00B050"/>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689400</xdr:colOff>
      <xdr:row>4</xdr:row>
      <xdr:rowOff>165240</xdr:rowOff>
    </xdr:from>
    <xdr:to>
      <xdr:col>16</xdr:col>
      <xdr:colOff>659880</xdr:colOff>
      <xdr:row>6</xdr:row>
      <xdr:rowOff>246600</xdr:rowOff>
    </xdr:to>
    <xdr:sp macro="" textlink="">
      <xdr:nvSpPr>
        <xdr:cNvPr id="2" name="CustomShape 1"/>
        <xdr:cNvSpPr/>
      </xdr:nvSpPr>
      <xdr:spPr>
        <a:xfrm>
          <a:off x="12654360" y="1158840"/>
          <a:ext cx="4429080" cy="72396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txBody>
        <a:bodyPr lIns="36360" tIns="22680" rIns="36360" bIns="22680" anchor="ctr"/>
        <a:lstStyle/>
        <a:p>
          <a:pPr algn="ctr">
            <a:lnSpc>
              <a:spcPct val="100000"/>
            </a:lnSpc>
          </a:pPr>
          <a:r>
            <a:rPr lang="pt-BR" sz="1200" b="1" i="1" strike="noStrike" spc="-1">
              <a:solidFill>
                <a:srgbClr val="000000"/>
              </a:solidFill>
              <a:uFill>
                <a:solidFill>
                  <a:srgbClr val="FFFFFF"/>
                </a:solidFill>
              </a:uFill>
              <a:latin typeface="Arial"/>
            </a:rPr>
            <a:t>BOLETIM DE MEDIÇÃO Nº 6 – REF. A JUNHO DE 2019.</a:t>
          </a:r>
          <a:endParaRPr lang="pt-BR" sz="1200" b="0" strike="noStrike" spc="-1">
            <a:solidFill>
              <a:srgbClr val="000000"/>
            </a:solidFill>
            <a:uFill>
              <a:solidFill>
                <a:srgbClr val="FFFFFF"/>
              </a:solidFill>
            </a:uFill>
            <a:latin typeface="Times New Roman"/>
          </a:endParaRPr>
        </a:p>
      </xdr:txBody>
    </xdr:sp>
    <xdr:clientData/>
  </xdr:twoCellAnchor>
  <xdr:twoCellAnchor editAs="oneCell">
    <xdr:from>
      <xdr:col>6</xdr:col>
      <xdr:colOff>1075680</xdr:colOff>
      <xdr:row>7</xdr:row>
      <xdr:rowOff>24120</xdr:rowOff>
    </xdr:from>
    <xdr:to>
      <xdr:col>11</xdr:col>
      <xdr:colOff>169920</xdr:colOff>
      <xdr:row>11</xdr:row>
      <xdr:rowOff>96120</xdr:rowOff>
    </xdr:to>
    <xdr:sp macro="" textlink="">
      <xdr:nvSpPr>
        <xdr:cNvPr id="3" name="CustomShape 1"/>
        <xdr:cNvSpPr/>
      </xdr:nvSpPr>
      <xdr:spPr>
        <a:xfrm>
          <a:off x="8529840" y="1945440"/>
          <a:ext cx="3605040" cy="850680"/>
        </a:xfrm>
        <a:custGeom>
          <a:avLst/>
          <a:gdLst/>
          <a:ahLst/>
          <a:cxnLst/>
          <a:rect l="l" t="t" r="r" b="b"/>
          <a:pathLst>
            <a:path w="7067" h="2257">
              <a:moveTo>
                <a:pt x="376" y="0"/>
              </a:moveTo>
              <a:cubicBezTo>
                <a:pt x="188" y="0"/>
                <a:pt x="0" y="188"/>
                <a:pt x="0" y="376"/>
              </a:cubicBezTo>
              <a:lnTo>
                <a:pt x="0" y="1880"/>
              </a:lnTo>
              <a:cubicBezTo>
                <a:pt x="0" y="2068"/>
                <a:pt x="188" y="2256"/>
                <a:pt x="376" y="2256"/>
              </a:cubicBezTo>
              <a:lnTo>
                <a:pt x="6690" y="2256"/>
              </a:lnTo>
              <a:cubicBezTo>
                <a:pt x="6878" y="2256"/>
                <a:pt x="7066" y="2068"/>
                <a:pt x="7066" y="1880"/>
              </a:cubicBezTo>
              <a:lnTo>
                <a:pt x="7066" y="376"/>
              </a:lnTo>
              <a:cubicBezTo>
                <a:pt x="7066" y="188"/>
                <a:pt x="6878" y="0"/>
                <a:pt x="6690" y="0"/>
              </a:cubicBezTo>
              <a:lnTo>
                <a:pt x="376" y="0"/>
              </a:lnTo>
            </a:path>
          </a:pathLst>
        </a:custGeom>
        <a:no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11</xdr:col>
      <xdr:colOff>279720</xdr:colOff>
      <xdr:row>7</xdr:row>
      <xdr:rowOff>3600</xdr:rowOff>
    </xdr:from>
    <xdr:to>
      <xdr:col>14</xdr:col>
      <xdr:colOff>24840</xdr:colOff>
      <xdr:row>11</xdr:row>
      <xdr:rowOff>108000</xdr:rowOff>
    </xdr:to>
    <xdr:sp macro="" textlink="">
      <xdr:nvSpPr>
        <xdr:cNvPr id="4" name="CustomShape 1"/>
        <xdr:cNvSpPr/>
      </xdr:nvSpPr>
      <xdr:spPr>
        <a:xfrm>
          <a:off x="12244680" y="1924920"/>
          <a:ext cx="2326680" cy="883080"/>
        </a:xfrm>
        <a:custGeom>
          <a:avLst/>
          <a:gdLst/>
          <a:ahLst/>
          <a:cxnLst/>
          <a:rect l="l" t="t" r="r" b="b"/>
          <a:pathLst>
            <a:path w="5757" h="2257">
              <a:moveTo>
                <a:pt x="376" y="0"/>
              </a:moveTo>
              <a:cubicBezTo>
                <a:pt x="188" y="0"/>
                <a:pt x="0" y="188"/>
                <a:pt x="0" y="376"/>
              </a:cubicBezTo>
              <a:lnTo>
                <a:pt x="0" y="1880"/>
              </a:lnTo>
              <a:cubicBezTo>
                <a:pt x="0" y="2068"/>
                <a:pt x="188" y="2256"/>
                <a:pt x="376" y="2256"/>
              </a:cubicBezTo>
              <a:lnTo>
                <a:pt x="5380" y="2256"/>
              </a:lnTo>
              <a:cubicBezTo>
                <a:pt x="5568" y="2256"/>
                <a:pt x="5756" y="2068"/>
                <a:pt x="5756" y="1880"/>
              </a:cubicBezTo>
              <a:lnTo>
                <a:pt x="5756" y="376"/>
              </a:lnTo>
              <a:cubicBezTo>
                <a:pt x="5756" y="188"/>
                <a:pt x="5568" y="0"/>
                <a:pt x="5380" y="0"/>
              </a:cubicBezTo>
              <a:lnTo>
                <a:pt x="376" y="0"/>
              </a:lnTo>
            </a:path>
          </a:pathLst>
        </a:custGeom>
        <a:no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14</xdr:col>
      <xdr:colOff>107640</xdr:colOff>
      <xdr:row>7</xdr:row>
      <xdr:rowOff>15840</xdr:rowOff>
    </xdr:from>
    <xdr:to>
      <xdr:col>17</xdr:col>
      <xdr:colOff>757</xdr:colOff>
      <xdr:row>11</xdr:row>
      <xdr:rowOff>120600</xdr:rowOff>
    </xdr:to>
    <xdr:sp macro="" textlink="">
      <xdr:nvSpPr>
        <xdr:cNvPr id="5" name="CustomShape 1"/>
        <xdr:cNvSpPr/>
      </xdr:nvSpPr>
      <xdr:spPr>
        <a:xfrm>
          <a:off x="14654160" y="1937160"/>
          <a:ext cx="2580840" cy="883440"/>
        </a:xfrm>
        <a:custGeom>
          <a:avLst/>
          <a:gdLst/>
          <a:ahLst/>
          <a:cxnLst/>
          <a:rect l="l" t="t" r="r" b="b"/>
          <a:pathLst>
            <a:path w="5916" h="2257">
              <a:moveTo>
                <a:pt x="376" y="0"/>
              </a:moveTo>
              <a:cubicBezTo>
                <a:pt x="188" y="0"/>
                <a:pt x="0" y="188"/>
                <a:pt x="0" y="376"/>
              </a:cubicBezTo>
              <a:lnTo>
                <a:pt x="0" y="1880"/>
              </a:lnTo>
              <a:cubicBezTo>
                <a:pt x="0" y="2068"/>
                <a:pt x="188" y="2256"/>
                <a:pt x="376" y="2256"/>
              </a:cubicBezTo>
              <a:lnTo>
                <a:pt x="5539" y="2256"/>
              </a:lnTo>
              <a:cubicBezTo>
                <a:pt x="5727" y="2256"/>
                <a:pt x="5915" y="2068"/>
                <a:pt x="5915" y="1880"/>
              </a:cubicBezTo>
              <a:lnTo>
                <a:pt x="5915" y="376"/>
              </a:lnTo>
              <a:cubicBezTo>
                <a:pt x="5915" y="188"/>
                <a:pt x="5727" y="0"/>
                <a:pt x="5539" y="0"/>
              </a:cubicBezTo>
              <a:lnTo>
                <a:pt x="376" y="0"/>
              </a:lnTo>
            </a:path>
          </a:pathLst>
        </a:custGeom>
        <a:no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163080</xdr:colOff>
      <xdr:row>7</xdr:row>
      <xdr:rowOff>39960</xdr:rowOff>
    </xdr:from>
    <xdr:to>
      <xdr:col>6</xdr:col>
      <xdr:colOff>977400</xdr:colOff>
      <xdr:row>11</xdr:row>
      <xdr:rowOff>109800</xdr:rowOff>
    </xdr:to>
    <xdr:sp macro="" textlink="">
      <xdr:nvSpPr>
        <xdr:cNvPr id="6" name="CustomShape 1"/>
        <xdr:cNvSpPr/>
      </xdr:nvSpPr>
      <xdr:spPr>
        <a:xfrm>
          <a:off x="163080" y="1961280"/>
          <a:ext cx="8268480" cy="848520"/>
        </a:xfrm>
        <a:custGeom>
          <a:avLst/>
          <a:gdLst/>
          <a:ahLst/>
          <a:cxnLst/>
          <a:rect l="l" t="t" r="r" b="b"/>
          <a:pathLst>
            <a:path w="21226" h="2257">
              <a:moveTo>
                <a:pt x="376" y="0"/>
              </a:moveTo>
              <a:cubicBezTo>
                <a:pt x="188" y="0"/>
                <a:pt x="0" y="188"/>
                <a:pt x="0" y="376"/>
              </a:cubicBezTo>
              <a:lnTo>
                <a:pt x="0" y="1880"/>
              </a:lnTo>
              <a:cubicBezTo>
                <a:pt x="0" y="2068"/>
                <a:pt x="188" y="2256"/>
                <a:pt x="376" y="2256"/>
              </a:cubicBezTo>
              <a:lnTo>
                <a:pt x="20849" y="2256"/>
              </a:lnTo>
              <a:cubicBezTo>
                <a:pt x="21037" y="2256"/>
                <a:pt x="21225" y="2068"/>
                <a:pt x="21225" y="1880"/>
              </a:cubicBezTo>
              <a:lnTo>
                <a:pt x="21225" y="376"/>
              </a:lnTo>
              <a:cubicBezTo>
                <a:pt x="21225" y="188"/>
                <a:pt x="21037" y="0"/>
                <a:pt x="20849" y="0"/>
              </a:cubicBezTo>
              <a:lnTo>
                <a:pt x="376" y="0"/>
              </a:lnTo>
            </a:path>
          </a:pathLst>
        </a:custGeom>
        <a:no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absolute">
    <xdr:from>
      <xdr:col>1</xdr:col>
      <xdr:colOff>551160</xdr:colOff>
      <xdr:row>1</xdr:row>
      <xdr:rowOff>720</xdr:rowOff>
    </xdr:from>
    <xdr:to>
      <xdr:col>2</xdr:col>
      <xdr:colOff>2964960</xdr:colOff>
      <xdr:row>4</xdr:row>
      <xdr:rowOff>172080</xdr:rowOff>
    </xdr:to>
    <xdr:pic>
      <xdr:nvPicPr>
        <xdr:cNvPr id="7" name="Figura 1"/>
        <xdr:cNvPicPr/>
      </xdr:nvPicPr>
      <xdr:blipFill>
        <a:blip xmlns:r="http://schemas.openxmlformats.org/officeDocument/2006/relationships" r:embed="rId1"/>
        <a:stretch/>
      </xdr:blipFill>
      <xdr:spPr>
        <a:xfrm>
          <a:off x="771480" y="175680"/>
          <a:ext cx="3128040" cy="990000"/>
        </a:xfrm>
        <a:prstGeom prst="rect">
          <a:avLst/>
        </a:prstGeom>
        <a:ln>
          <a:noFill/>
        </a:ln>
      </xdr:spPr>
    </xdr:pic>
    <xdr:clientData/>
  </xdr:twoCellAnchor>
  <xdr:twoCellAnchor editAs="oneCell">
    <xdr:from>
      <xdr:col>0</xdr:col>
      <xdr:colOff>100800</xdr:colOff>
      <xdr:row>0</xdr:row>
      <xdr:rowOff>61920</xdr:rowOff>
    </xdr:from>
    <xdr:to>
      <xdr:col>17</xdr:col>
      <xdr:colOff>18720</xdr:colOff>
      <xdr:row>5</xdr:row>
      <xdr:rowOff>150840</xdr:rowOff>
    </xdr:to>
    <xdr:sp macro="" textlink="">
      <xdr:nvSpPr>
        <xdr:cNvPr id="8" name="CustomShape 1"/>
        <xdr:cNvSpPr/>
      </xdr:nvSpPr>
      <xdr:spPr>
        <a:xfrm>
          <a:off x="100800" y="61920"/>
          <a:ext cx="17162280" cy="1332720"/>
        </a:xfrm>
        <a:custGeom>
          <a:avLst/>
          <a:gdLst/>
          <a:ahLst/>
          <a:cxnLst/>
          <a:rect l="l" t="t" r="r" b="b"/>
          <a:pathLst>
            <a:path w="21226" h="2257">
              <a:moveTo>
                <a:pt x="376" y="0"/>
              </a:moveTo>
              <a:cubicBezTo>
                <a:pt x="188" y="0"/>
                <a:pt x="0" y="188"/>
                <a:pt x="0" y="376"/>
              </a:cubicBezTo>
              <a:lnTo>
                <a:pt x="0" y="1880"/>
              </a:lnTo>
              <a:cubicBezTo>
                <a:pt x="0" y="2068"/>
                <a:pt x="188" y="2256"/>
                <a:pt x="376" y="2256"/>
              </a:cubicBezTo>
              <a:lnTo>
                <a:pt x="20849" y="2256"/>
              </a:lnTo>
              <a:cubicBezTo>
                <a:pt x="21037" y="2256"/>
                <a:pt x="21225" y="2068"/>
                <a:pt x="21225" y="1880"/>
              </a:cubicBezTo>
              <a:lnTo>
                <a:pt x="21225" y="376"/>
              </a:lnTo>
              <a:cubicBezTo>
                <a:pt x="21225" y="188"/>
                <a:pt x="21037" y="0"/>
                <a:pt x="20849" y="0"/>
              </a:cubicBezTo>
              <a:lnTo>
                <a:pt x="376" y="0"/>
              </a:lnTo>
            </a:path>
          </a:pathLst>
        </a:custGeom>
        <a:no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2</xdr:col>
      <xdr:colOff>60840</xdr:colOff>
      <xdr:row>33</xdr:row>
      <xdr:rowOff>92520</xdr:rowOff>
    </xdr:from>
    <xdr:to>
      <xdr:col>2</xdr:col>
      <xdr:colOff>1437120</xdr:colOff>
      <xdr:row>33</xdr:row>
      <xdr:rowOff>172080</xdr:rowOff>
    </xdr:to>
    <xdr:sp macro="" textlink="">
      <xdr:nvSpPr>
        <xdr:cNvPr id="9" name="CustomShape 1"/>
        <xdr:cNvSpPr/>
      </xdr:nvSpPr>
      <xdr:spPr>
        <a:xfrm>
          <a:off x="995400" y="12191760"/>
          <a:ext cx="1376280" cy="79560"/>
        </a:xfrm>
        <a:custGeom>
          <a:avLst/>
          <a:gdLst/>
          <a:ahLst/>
          <a:cxnLst/>
          <a:rect l="l" t="t" r="r" b="b"/>
          <a:pathLst>
            <a:path w="21600" h="21600">
              <a:moveTo>
                <a:pt x="0" y="0"/>
              </a:moveTo>
              <a:lnTo>
                <a:pt x="21600" y="0"/>
              </a:lnTo>
              <a:lnTo>
                <a:pt x="21600" y="21600"/>
              </a:lnTo>
              <a:lnTo>
                <a:pt x="0" y="21600"/>
              </a:lnTo>
              <a:lnTo>
                <a:pt x="0" y="0"/>
              </a:lnTo>
              <a:close/>
            </a:path>
          </a:pathLst>
        </a:custGeom>
        <a:solidFill>
          <a:srgbClr val="FFFFFF"/>
        </a:solidFill>
        <a:ln>
          <a:noFill/>
        </a:ln>
      </xdr:spPr>
      <xdr:style>
        <a:lnRef idx="0">
          <a:scrgbClr r="0" g="0" b="0"/>
        </a:lnRef>
        <a:fillRef idx="0">
          <a:scrgbClr r="0" g="0" b="0"/>
        </a:fillRef>
        <a:effectRef idx="0">
          <a:scrgbClr r="0" g="0" b="0"/>
        </a:effectRef>
        <a:fontRef idx="minor"/>
      </xdr:style>
      <xdr:txBody>
        <a:bodyPr lIns="27360" tIns="22680" rIns="27360" bIns="0"/>
        <a:lstStyle/>
        <a:p>
          <a:pPr algn="ctr">
            <a:lnSpc>
              <a:spcPct val="100000"/>
            </a:lnSpc>
          </a:pPr>
          <a:r>
            <a:rPr lang="pt-BR" sz="1100" b="1" strike="noStrike" spc="-1">
              <a:solidFill>
                <a:srgbClr val="000000"/>
              </a:solidFill>
              <a:uFill>
                <a:solidFill>
                  <a:srgbClr val="FFFFFF"/>
                </a:solidFill>
              </a:uFill>
              <a:latin typeface="Arial"/>
            </a:rPr>
            <a:t>Valor do Contrato:</a:t>
          </a:r>
          <a:endParaRPr lang="pt-BR" sz="1100" b="0" strike="noStrike" spc="-1">
            <a:solidFill>
              <a:srgbClr val="000000"/>
            </a:solidFill>
            <a:uFill>
              <a:solidFill>
                <a:srgbClr val="FFFFFF"/>
              </a:solidFill>
            </a:uFill>
            <a:latin typeface="Times New Roman"/>
          </a:endParaRPr>
        </a:p>
      </xdr:txBody>
    </xdr:sp>
    <xdr:clientData/>
  </xdr:twoCellAnchor>
  <xdr:twoCellAnchor editAs="oneCell">
    <xdr:from>
      <xdr:col>5</xdr:col>
      <xdr:colOff>594360</xdr:colOff>
      <xdr:row>34</xdr:row>
      <xdr:rowOff>6120</xdr:rowOff>
    </xdr:from>
    <xdr:to>
      <xdr:col>11</xdr:col>
      <xdr:colOff>88560</xdr:colOff>
      <xdr:row>39</xdr:row>
      <xdr:rowOff>163800</xdr:rowOff>
    </xdr:to>
    <xdr:sp macro="" textlink="">
      <xdr:nvSpPr>
        <xdr:cNvPr id="10" name="CustomShape 1"/>
        <xdr:cNvSpPr/>
      </xdr:nvSpPr>
      <xdr:spPr>
        <a:xfrm>
          <a:off x="7008840" y="12280320"/>
          <a:ext cx="5044680" cy="1171440"/>
        </a:xfrm>
        <a:custGeom>
          <a:avLst/>
          <a:gdLst/>
          <a:ahLst/>
          <a:cxnLst/>
          <a:rect l="l" t="t" r="r" b="b"/>
          <a:pathLst>
            <a:path w="12338" h="3358">
              <a:moveTo>
                <a:pt x="559" y="0"/>
              </a:moveTo>
              <a:cubicBezTo>
                <a:pt x="279" y="0"/>
                <a:pt x="0" y="279"/>
                <a:pt x="0" y="559"/>
              </a:cubicBezTo>
              <a:lnTo>
                <a:pt x="0" y="2797"/>
              </a:lnTo>
              <a:cubicBezTo>
                <a:pt x="0" y="3077"/>
                <a:pt x="279" y="3357"/>
                <a:pt x="559" y="3357"/>
              </a:cubicBezTo>
              <a:lnTo>
                <a:pt x="11777" y="3357"/>
              </a:lnTo>
              <a:cubicBezTo>
                <a:pt x="12057" y="3357"/>
                <a:pt x="12337" y="3077"/>
                <a:pt x="12337" y="2797"/>
              </a:cubicBezTo>
              <a:lnTo>
                <a:pt x="12337" y="559"/>
              </a:lnTo>
              <a:cubicBezTo>
                <a:pt x="12337" y="279"/>
                <a:pt x="12057" y="0"/>
                <a:pt x="11777" y="0"/>
              </a:cubicBezTo>
              <a:lnTo>
                <a:pt x="559" y="0"/>
              </a:lnTo>
            </a:path>
          </a:pathLst>
        </a:custGeom>
        <a:no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5</xdr:col>
      <xdr:colOff>690120</xdr:colOff>
      <xdr:row>34</xdr:row>
      <xdr:rowOff>28080</xdr:rowOff>
    </xdr:from>
    <xdr:to>
      <xdr:col>8</xdr:col>
      <xdr:colOff>95040</xdr:colOff>
      <xdr:row>35</xdr:row>
      <xdr:rowOff>80640</xdr:rowOff>
    </xdr:to>
    <xdr:sp macro="" textlink="">
      <xdr:nvSpPr>
        <xdr:cNvPr id="11" name="CustomShape 1"/>
        <xdr:cNvSpPr/>
      </xdr:nvSpPr>
      <xdr:spPr>
        <a:xfrm>
          <a:off x="7104600" y="12302280"/>
          <a:ext cx="2150280" cy="22788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txBody>
        <a:bodyPr lIns="27360" tIns="22680" rIns="27360" bIns="0"/>
        <a:lstStyle/>
        <a:p>
          <a:pPr algn="ctr">
            <a:lnSpc>
              <a:spcPct val="100000"/>
            </a:lnSpc>
          </a:pPr>
          <a:r>
            <a:rPr lang="pt-BR" sz="1100" b="1" strike="noStrike" spc="-1">
              <a:solidFill>
                <a:srgbClr val="000000"/>
              </a:solidFill>
              <a:uFill>
                <a:solidFill>
                  <a:srgbClr val="FFFFFF"/>
                </a:solidFill>
              </a:uFill>
              <a:latin typeface="Arial"/>
            </a:rPr>
            <a:t>Posição Física do Contrato</a:t>
          </a:r>
          <a:endParaRPr lang="pt-BR" sz="1100" b="0" strike="noStrike" spc="-1">
            <a:solidFill>
              <a:srgbClr val="000000"/>
            </a:solidFill>
            <a:uFill>
              <a:solidFill>
                <a:srgbClr val="FFFFFF"/>
              </a:solidFill>
            </a:uFill>
            <a:latin typeface="Times New Roman"/>
          </a:endParaRPr>
        </a:p>
      </xdr:txBody>
    </xdr:sp>
    <xdr:clientData/>
  </xdr:twoCellAnchor>
  <xdr:twoCellAnchor editAs="oneCell">
    <xdr:from>
      <xdr:col>1</xdr:col>
      <xdr:colOff>696240</xdr:colOff>
      <xdr:row>33</xdr:row>
      <xdr:rowOff>15480</xdr:rowOff>
    </xdr:from>
    <xdr:to>
      <xdr:col>2</xdr:col>
      <xdr:colOff>3328920</xdr:colOff>
      <xdr:row>34</xdr:row>
      <xdr:rowOff>156240</xdr:rowOff>
    </xdr:to>
    <xdr:sp macro="" textlink="">
      <xdr:nvSpPr>
        <xdr:cNvPr id="12" name="CustomShape 1"/>
        <xdr:cNvSpPr/>
      </xdr:nvSpPr>
      <xdr:spPr>
        <a:xfrm>
          <a:off x="916560" y="12114720"/>
          <a:ext cx="3346920" cy="315720"/>
        </a:xfrm>
        <a:custGeom>
          <a:avLst/>
          <a:gdLst/>
          <a:ahLst/>
          <a:cxnLst/>
          <a:rect l="l" t="t" r="r" b="b"/>
          <a:pathLst>
            <a:path w="9313" h="895">
              <a:moveTo>
                <a:pt x="149" y="0"/>
              </a:moveTo>
              <a:cubicBezTo>
                <a:pt x="74" y="0"/>
                <a:pt x="0" y="74"/>
                <a:pt x="0" y="149"/>
              </a:cubicBezTo>
              <a:lnTo>
                <a:pt x="0" y="745"/>
              </a:lnTo>
              <a:cubicBezTo>
                <a:pt x="0" y="819"/>
                <a:pt x="74" y="894"/>
                <a:pt x="149" y="894"/>
              </a:cubicBezTo>
              <a:lnTo>
                <a:pt x="9163" y="894"/>
              </a:lnTo>
              <a:cubicBezTo>
                <a:pt x="9237" y="894"/>
                <a:pt x="9312" y="819"/>
                <a:pt x="9312" y="745"/>
              </a:cubicBezTo>
              <a:lnTo>
                <a:pt x="9312" y="149"/>
              </a:lnTo>
              <a:cubicBezTo>
                <a:pt x="9312" y="74"/>
                <a:pt x="9237" y="0"/>
                <a:pt x="9163" y="0"/>
              </a:cubicBezTo>
              <a:lnTo>
                <a:pt x="149" y="0"/>
              </a:lnTo>
            </a:path>
          </a:pathLst>
        </a:custGeom>
        <a:no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11</xdr:col>
      <xdr:colOff>256680</xdr:colOff>
      <xdr:row>34</xdr:row>
      <xdr:rowOff>20520</xdr:rowOff>
    </xdr:from>
    <xdr:to>
      <xdr:col>15</xdr:col>
      <xdr:colOff>414000</xdr:colOff>
      <xdr:row>39</xdr:row>
      <xdr:rowOff>162720</xdr:rowOff>
    </xdr:to>
    <xdr:sp macro="" textlink="">
      <xdr:nvSpPr>
        <xdr:cNvPr id="13" name="CustomShape 1"/>
        <xdr:cNvSpPr/>
      </xdr:nvSpPr>
      <xdr:spPr>
        <a:xfrm>
          <a:off x="12221640" y="12294720"/>
          <a:ext cx="3382560" cy="1155960"/>
        </a:xfrm>
        <a:custGeom>
          <a:avLst/>
          <a:gdLst/>
          <a:ahLst/>
          <a:cxnLst/>
          <a:rect l="l" t="t" r="r" b="b"/>
          <a:pathLst>
            <a:path w="9600" h="3315">
              <a:moveTo>
                <a:pt x="552" y="0"/>
              </a:moveTo>
              <a:cubicBezTo>
                <a:pt x="276" y="0"/>
                <a:pt x="0" y="276"/>
                <a:pt x="0" y="552"/>
              </a:cubicBezTo>
              <a:lnTo>
                <a:pt x="0" y="2761"/>
              </a:lnTo>
              <a:cubicBezTo>
                <a:pt x="0" y="3037"/>
                <a:pt x="276" y="3314"/>
                <a:pt x="552" y="3314"/>
              </a:cubicBezTo>
              <a:lnTo>
                <a:pt x="9046" y="3314"/>
              </a:lnTo>
              <a:cubicBezTo>
                <a:pt x="9322" y="3314"/>
                <a:pt x="9599" y="3037"/>
                <a:pt x="9599" y="2761"/>
              </a:cubicBezTo>
              <a:lnTo>
                <a:pt x="9599" y="552"/>
              </a:lnTo>
              <a:cubicBezTo>
                <a:pt x="9599" y="276"/>
                <a:pt x="9322" y="0"/>
                <a:pt x="9046" y="0"/>
              </a:cubicBezTo>
              <a:lnTo>
                <a:pt x="552" y="0"/>
              </a:lnTo>
            </a:path>
          </a:pathLst>
        </a:custGeom>
        <a:no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11</xdr:col>
      <xdr:colOff>311760</xdr:colOff>
      <xdr:row>34</xdr:row>
      <xdr:rowOff>31680</xdr:rowOff>
    </xdr:from>
    <xdr:to>
      <xdr:col>14</xdr:col>
      <xdr:colOff>51840</xdr:colOff>
      <xdr:row>35</xdr:row>
      <xdr:rowOff>165600</xdr:rowOff>
    </xdr:to>
    <xdr:sp macro="" textlink="">
      <xdr:nvSpPr>
        <xdr:cNvPr id="14" name="CustomShape 1"/>
        <xdr:cNvSpPr/>
      </xdr:nvSpPr>
      <xdr:spPr>
        <a:xfrm>
          <a:off x="12276720" y="12305880"/>
          <a:ext cx="2321640" cy="309240"/>
        </a:xfrm>
        <a:custGeom>
          <a:avLst/>
          <a:gdLst/>
          <a:ahLst/>
          <a:cxnLst/>
          <a:rect l="l" t="t" r="r" b="b"/>
          <a:pathLst>
            <a:path w="21600" h="21600">
              <a:moveTo>
                <a:pt x="0" y="0"/>
              </a:moveTo>
              <a:lnTo>
                <a:pt x="21600" y="0"/>
              </a:lnTo>
              <a:lnTo>
                <a:pt x="21600" y="21600"/>
              </a:lnTo>
              <a:lnTo>
                <a:pt x="0" y="21600"/>
              </a:lnTo>
              <a:lnTo>
                <a:pt x="0" y="0"/>
              </a:lnTo>
              <a:close/>
            </a:path>
          </a:pathLst>
        </a:custGeom>
        <a:noFill/>
        <a:ln>
          <a:noFill/>
        </a:ln>
      </xdr:spPr>
      <xdr:style>
        <a:lnRef idx="0">
          <a:scrgbClr r="0" g="0" b="0"/>
        </a:lnRef>
        <a:fillRef idx="0">
          <a:scrgbClr r="0" g="0" b="0"/>
        </a:fillRef>
        <a:effectRef idx="0">
          <a:scrgbClr r="0" g="0" b="0"/>
        </a:effectRef>
        <a:fontRef idx="minor"/>
      </xdr:style>
      <xdr:txBody>
        <a:bodyPr lIns="27360" tIns="22680" rIns="27360" bIns="0"/>
        <a:lstStyle/>
        <a:p>
          <a:pPr algn="ctr">
            <a:lnSpc>
              <a:spcPct val="100000"/>
            </a:lnSpc>
          </a:pPr>
          <a:r>
            <a:rPr lang="pt-BR" sz="1100" b="1" strike="noStrike" spc="-1">
              <a:solidFill>
                <a:srgbClr val="000000"/>
              </a:solidFill>
              <a:uFill>
                <a:solidFill>
                  <a:srgbClr val="FFFFFF"/>
                </a:solidFill>
              </a:uFill>
              <a:latin typeface="Arial"/>
            </a:rPr>
            <a:t>Posição Financeira do Contrato</a:t>
          </a:r>
          <a:endParaRPr lang="pt-BR" sz="1100" b="0" strike="noStrike" spc="-1">
            <a:solidFill>
              <a:srgbClr val="000000"/>
            </a:solidFill>
            <a:uFill>
              <a:solidFill>
                <a:srgbClr val="FFFFFF"/>
              </a:solidFill>
            </a:uFill>
            <a:latin typeface="Times New Roman"/>
          </a:endParaRP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6</xdr:col>
      <xdr:colOff>332640</xdr:colOff>
      <xdr:row>1</xdr:row>
      <xdr:rowOff>195120</xdr:rowOff>
    </xdr:from>
    <xdr:to>
      <xdr:col>6</xdr:col>
      <xdr:colOff>513000</xdr:colOff>
      <xdr:row>1</xdr:row>
      <xdr:rowOff>263160</xdr:rowOff>
    </xdr:to>
    <xdr:sp macro="" textlink="">
      <xdr:nvSpPr>
        <xdr:cNvPr id="22" name="CustomShape 1"/>
        <xdr:cNvSpPr/>
      </xdr:nvSpPr>
      <xdr:spPr>
        <a:xfrm>
          <a:off x="9525960" y="754200"/>
          <a:ext cx="180360" cy="68040"/>
        </a:xfrm>
        <a:prstGeom prst="rect">
          <a:avLst/>
        </a:prstGeom>
        <a:noFill/>
        <a:ln>
          <a:noFill/>
        </a:ln>
      </xdr:spPr>
      <xdr:style>
        <a:lnRef idx="0">
          <a:scrgbClr r="0" g="0" b="0"/>
        </a:lnRef>
        <a:fillRef idx="0">
          <a:scrgbClr r="0" g="0" b="0"/>
        </a:fillRef>
        <a:effectRef idx="0">
          <a:scrgbClr r="0" g="0" b="0"/>
        </a:effectRef>
        <a:fontRef idx="minor"/>
      </xdr:style>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12</xdr:col>
      <xdr:colOff>411120</xdr:colOff>
      <xdr:row>1</xdr:row>
      <xdr:rowOff>195840</xdr:rowOff>
    </xdr:from>
    <xdr:to>
      <xdr:col>12</xdr:col>
      <xdr:colOff>590040</xdr:colOff>
      <xdr:row>1</xdr:row>
      <xdr:rowOff>263880</xdr:rowOff>
    </xdr:to>
    <xdr:sp macro="" textlink="">
      <xdr:nvSpPr>
        <xdr:cNvPr id="23" name="CustomShape 1"/>
        <xdr:cNvSpPr/>
      </xdr:nvSpPr>
      <xdr:spPr>
        <a:xfrm>
          <a:off x="8848800" y="754920"/>
          <a:ext cx="178920" cy="6804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12</xdr:col>
      <xdr:colOff>411120</xdr:colOff>
      <xdr:row>122</xdr:row>
      <xdr:rowOff>166320</xdr:rowOff>
    </xdr:from>
    <xdr:to>
      <xdr:col>12</xdr:col>
      <xdr:colOff>590040</xdr:colOff>
      <xdr:row>122</xdr:row>
      <xdr:rowOff>173880</xdr:rowOff>
    </xdr:to>
    <xdr:sp macro="" textlink="">
      <xdr:nvSpPr>
        <xdr:cNvPr id="24" name="CustomShape 1"/>
        <xdr:cNvSpPr/>
      </xdr:nvSpPr>
      <xdr:spPr>
        <a:xfrm>
          <a:off x="8848800" y="26763840"/>
          <a:ext cx="178920" cy="7560"/>
        </a:xfrm>
        <a:prstGeom prst="rect">
          <a:avLst/>
        </a:prstGeom>
        <a:noFill/>
        <a:ln>
          <a:noFill/>
        </a:ln>
      </xdr:spPr>
      <xdr:style>
        <a:lnRef idx="0">
          <a:scrgbClr r="0" g="0" b="0"/>
        </a:lnRef>
        <a:fillRef idx="0">
          <a:scrgbClr r="0" g="0" b="0"/>
        </a:fillRef>
        <a:effectRef idx="0">
          <a:scrgbClr r="0" g="0" b="0"/>
        </a:effectRef>
        <a:fontRef idx="minor"/>
      </xdr:style>
    </xdr:sp>
    <xdr:clientData/>
  </xdr:twoCellAnchor>
</xdr:wsDr>
</file>

<file path=xl/drawings/drawing12.xml><?xml version="1.0" encoding="utf-8"?>
<xdr:wsDr xmlns:xdr="http://schemas.openxmlformats.org/drawingml/2006/spreadsheetDrawing" xmlns:a="http://schemas.openxmlformats.org/drawingml/2006/main">
  <xdr:twoCellAnchor editAs="oneCell">
    <xdr:from>
      <xdr:col>12</xdr:col>
      <xdr:colOff>409680</xdr:colOff>
      <xdr:row>1</xdr:row>
      <xdr:rowOff>195120</xdr:rowOff>
    </xdr:from>
    <xdr:to>
      <xdr:col>12</xdr:col>
      <xdr:colOff>588600</xdr:colOff>
      <xdr:row>1</xdr:row>
      <xdr:rowOff>263160</xdr:rowOff>
    </xdr:to>
    <xdr:sp macro="" textlink="">
      <xdr:nvSpPr>
        <xdr:cNvPr id="25" name="CustomShape 1"/>
        <xdr:cNvSpPr/>
      </xdr:nvSpPr>
      <xdr:spPr>
        <a:xfrm>
          <a:off x="9459000" y="754200"/>
          <a:ext cx="178920" cy="68040"/>
        </a:xfrm>
        <a:prstGeom prst="rect">
          <a:avLst/>
        </a:prstGeom>
        <a:noFill/>
        <a:ln>
          <a:noFill/>
        </a:ln>
      </xdr:spPr>
      <xdr:style>
        <a:lnRef idx="0">
          <a:scrgbClr r="0" g="0" b="0"/>
        </a:lnRef>
        <a:fillRef idx="0">
          <a:scrgbClr r="0" g="0" b="0"/>
        </a:fillRef>
        <a:effectRef idx="0">
          <a:scrgbClr r="0" g="0" b="0"/>
        </a:effectRef>
        <a:fontRef idx="minor"/>
      </xdr:style>
    </xdr:sp>
    <xdr:clientData/>
  </xdr:twoCellAnchor>
</xdr:wsDr>
</file>

<file path=xl/drawings/drawing13.xml><?xml version="1.0" encoding="utf-8"?>
<xdr:wsDr xmlns:xdr="http://schemas.openxmlformats.org/drawingml/2006/spreadsheetDrawing" xmlns:a="http://schemas.openxmlformats.org/drawingml/2006/main">
  <xdr:twoCellAnchor editAs="oneCell">
    <xdr:from>
      <xdr:col>12</xdr:col>
      <xdr:colOff>409680</xdr:colOff>
      <xdr:row>1</xdr:row>
      <xdr:rowOff>195840</xdr:rowOff>
    </xdr:from>
    <xdr:to>
      <xdr:col>12</xdr:col>
      <xdr:colOff>588600</xdr:colOff>
      <xdr:row>1</xdr:row>
      <xdr:rowOff>263880</xdr:rowOff>
    </xdr:to>
    <xdr:sp macro="" textlink="">
      <xdr:nvSpPr>
        <xdr:cNvPr id="26" name="CustomShape 1"/>
        <xdr:cNvSpPr/>
      </xdr:nvSpPr>
      <xdr:spPr>
        <a:xfrm>
          <a:off x="9459000" y="754920"/>
          <a:ext cx="178920" cy="68040"/>
        </a:xfrm>
        <a:prstGeom prst="rect">
          <a:avLst/>
        </a:prstGeom>
        <a:noFill/>
        <a:ln>
          <a:noFill/>
        </a:ln>
      </xdr:spPr>
      <xdr:style>
        <a:lnRef idx="0">
          <a:scrgbClr r="0" g="0" b="0"/>
        </a:lnRef>
        <a:fillRef idx="0">
          <a:scrgbClr r="0" g="0" b="0"/>
        </a:fillRef>
        <a:effectRef idx="0">
          <a:scrgbClr r="0" g="0" b="0"/>
        </a:effectRef>
        <a:fontRef idx="minor"/>
      </xdr:style>
    </xdr:sp>
    <xdr:clientData/>
  </xdr:twoCellAnchor>
</xdr:wsDr>
</file>

<file path=xl/drawings/drawing14.xml><?xml version="1.0" encoding="utf-8"?>
<xdr:wsDr xmlns:xdr="http://schemas.openxmlformats.org/drawingml/2006/spreadsheetDrawing" xmlns:a="http://schemas.openxmlformats.org/drawingml/2006/main">
  <xdr:twoCellAnchor editAs="oneCell">
    <xdr:from>
      <xdr:col>12</xdr:col>
      <xdr:colOff>409680</xdr:colOff>
      <xdr:row>1</xdr:row>
      <xdr:rowOff>195480</xdr:rowOff>
    </xdr:from>
    <xdr:to>
      <xdr:col>12</xdr:col>
      <xdr:colOff>588600</xdr:colOff>
      <xdr:row>2</xdr:row>
      <xdr:rowOff>212040</xdr:rowOff>
    </xdr:to>
    <xdr:sp macro="" textlink="">
      <xdr:nvSpPr>
        <xdr:cNvPr id="27" name="CustomShape 1"/>
        <xdr:cNvSpPr/>
      </xdr:nvSpPr>
      <xdr:spPr>
        <a:xfrm>
          <a:off x="9459000" y="754560"/>
          <a:ext cx="178920" cy="29664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12</xdr:col>
      <xdr:colOff>409680</xdr:colOff>
      <xdr:row>106</xdr:row>
      <xdr:rowOff>157680</xdr:rowOff>
    </xdr:from>
    <xdr:to>
      <xdr:col>12</xdr:col>
      <xdr:colOff>588600</xdr:colOff>
      <xdr:row>107</xdr:row>
      <xdr:rowOff>156600</xdr:rowOff>
    </xdr:to>
    <xdr:sp macro="" textlink="">
      <xdr:nvSpPr>
        <xdr:cNvPr id="28" name="CustomShape 1"/>
        <xdr:cNvSpPr/>
      </xdr:nvSpPr>
      <xdr:spPr>
        <a:xfrm>
          <a:off x="9459000" y="25803720"/>
          <a:ext cx="178920" cy="174240"/>
        </a:xfrm>
        <a:prstGeom prst="rect">
          <a:avLst/>
        </a:prstGeom>
        <a:noFill/>
        <a:ln>
          <a:noFill/>
        </a:ln>
      </xdr:spPr>
      <xdr:style>
        <a:lnRef idx="0">
          <a:scrgbClr r="0" g="0" b="0"/>
        </a:lnRef>
        <a:fillRef idx="0">
          <a:scrgbClr r="0" g="0" b="0"/>
        </a:fillRef>
        <a:effectRef idx="0">
          <a:scrgbClr r="0" g="0" b="0"/>
        </a:effectRef>
        <a:fontRef idx="minor"/>
      </xdr:style>
    </xdr:sp>
    <xdr:clientData/>
  </xdr:twoCellAnchor>
</xdr:wsDr>
</file>

<file path=xl/drawings/drawing15.xml><?xml version="1.0" encoding="utf-8"?>
<xdr:wsDr xmlns:xdr="http://schemas.openxmlformats.org/drawingml/2006/spreadsheetDrawing" xmlns:a="http://schemas.openxmlformats.org/drawingml/2006/main">
  <xdr:twoCellAnchor editAs="oneCell">
    <xdr:from>
      <xdr:col>12</xdr:col>
      <xdr:colOff>409680</xdr:colOff>
      <xdr:row>4</xdr:row>
      <xdr:rowOff>20520</xdr:rowOff>
    </xdr:from>
    <xdr:to>
      <xdr:col>12</xdr:col>
      <xdr:colOff>588600</xdr:colOff>
      <xdr:row>5</xdr:row>
      <xdr:rowOff>87120</xdr:rowOff>
    </xdr:to>
    <xdr:sp macro="" textlink="">
      <xdr:nvSpPr>
        <xdr:cNvPr id="29" name="CustomShape 1"/>
        <xdr:cNvSpPr/>
      </xdr:nvSpPr>
      <xdr:spPr>
        <a:xfrm>
          <a:off x="9459000" y="1301760"/>
          <a:ext cx="178920" cy="24192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12</xdr:col>
      <xdr:colOff>409680</xdr:colOff>
      <xdr:row>110</xdr:row>
      <xdr:rowOff>25560</xdr:rowOff>
    </xdr:from>
    <xdr:to>
      <xdr:col>12</xdr:col>
      <xdr:colOff>588600</xdr:colOff>
      <xdr:row>111</xdr:row>
      <xdr:rowOff>66240</xdr:rowOff>
    </xdr:to>
    <xdr:sp macro="" textlink="">
      <xdr:nvSpPr>
        <xdr:cNvPr id="30" name="CustomShape 1"/>
        <xdr:cNvSpPr/>
      </xdr:nvSpPr>
      <xdr:spPr>
        <a:xfrm>
          <a:off x="9459000" y="25525800"/>
          <a:ext cx="178920" cy="243000"/>
        </a:xfrm>
        <a:prstGeom prst="rect">
          <a:avLst/>
        </a:prstGeom>
        <a:noFill/>
        <a:ln>
          <a:noFill/>
        </a:ln>
      </xdr:spPr>
      <xdr:style>
        <a:lnRef idx="0">
          <a:scrgbClr r="0" g="0" b="0"/>
        </a:lnRef>
        <a:fillRef idx="0">
          <a:scrgbClr r="0" g="0" b="0"/>
        </a:fillRef>
        <a:effectRef idx="0">
          <a:scrgbClr r="0" g="0" b="0"/>
        </a:effectRef>
        <a:fontRef idx="minor"/>
      </xdr:style>
    </xdr:sp>
    <xdr:clientData/>
  </xdr:twoCellAnchor>
</xdr:wsDr>
</file>

<file path=xl/drawings/drawing16.xml><?xml version="1.0" encoding="utf-8"?>
<xdr:wsDr xmlns:xdr="http://schemas.openxmlformats.org/drawingml/2006/spreadsheetDrawing" xmlns:a="http://schemas.openxmlformats.org/drawingml/2006/main">
  <xdr:twoCellAnchor editAs="oneCell">
    <xdr:from>
      <xdr:col>12</xdr:col>
      <xdr:colOff>410040</xdr:colOff>
      <xdr:row>1</xdr:row>
      <xdr:rowOff>195120</xdr:rowOff>
    </xdr:from>
    <xdr:to>
      <xdr:col>12</xdr:col>
      <xdr:colOff>588960</xdr:colOff>
      <xdr:row>1</xdr:row>
      <xdr:rowOff>263160</xdr:rowOff>
    </xdr:to>
    <xdr:sp macro="" textlink="">
      <xdr:nvSpPr>
        <xdr:cNvPr id="31" name="CustomShape 1"/>
        <xdr:cNvSpPr/>
      </xdr:nvSpPr>
      <xdr:spPr>
        <a:xfrm>
          <a:off x="13881960" y="754200"/>
          <a:ext cx="178920" cy="68040"/>
        </a:xfrm>
        <a:prstGeom prst="rect">
          <a:avLst/>
        </a:prstGeom>
        <a:noFill/>
        <a:ln>
          <a:noFill/>
        </a:ln>
      </xdr:spPr>
      <xdr:style>
        <a:lnRef idx="0">
          <a:scrgbClr r="0" g="0" b="0"/>
        </a:lnRef>
        <a:fillRef idx="0">
          <a:scrgbClr r="0" g="0" b="0"/>
        </a:fillRef>
        <a:effectRef idx="0">
          <a:scrgbClr r="0" g="0" b="0"/>
        </a:effectRef>
        <a:fontRef idx="minor"/>
      </xdr:style>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410400</xdr:colOff>
      <xdr:row>1</xdr:row>
      <xdr:rowOff>195120</xdr:rowOff>
    </xdr:from>
    <xdr:to>
      <xdr:col>12</xdr:col>
      <xdr:colOff>589320</xdr:colOff>
      <xdr:row>1</xdr:row>
      <xdr:rowOff>263160</xdr:rowOff>
    </xdr:to>
    <xdr:sp macro="" textlink="">
      <xdr:nvSpPr>
        <xdr:cNvPr id="13" name="CustomShape 1"/>
        <xdr:cNvSpPr/>
      </xdr:nvSpPr>
      <xdr:spPr>
        <a:xfrm>
          <a:off x="8848080" y="754200"/>
          <a:ext cx="178920" cy="68040"/>
        </a:xfrm>
        <a:prstGeom prst="rect">
          <a:avLst/>
        </a:prstGeom>
        <a:noFill/>
        <a:ln>
          <a:noFill/>
        </a:ln>
      </xdr:spPr>
      <xdr:style>
        <a:lnRef idx="0">
          <a:scrgbClr r="0" g="0" b="0"/>
        </a:lnRef>
        <a:fillRef idx="0">
          <a:scrgbClr r="0" g="0" b="0"/>
        </a:fillRef>
        <a:effectRef idx="0">
          <a:scrgbClr r="0" g="0" b="0"/>
        </a:effectRef>
        <a:fontRef idx="minor"/>
      </xdr:style>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12</xdr:col>
      <xdr:colOff>410400</xdr:colOff>
      <xdr:row>1</xdr:row>
      <xdr:rowOff>195480</xdr:rowOff>
    </xdr:from>
    <xdr:to>
      <xdr:col>12</xdr:col>
      <xdr:colOff>589320</xdr:colOff>
      <xdr:row>1</xdr:row>
      <xdr:rowOff>263520</xdr:rowOff>
    </xdr:to>
    <xdr:sp macro="" textlink="">
      <xdr:nvSpPr>
        <xdr:cNvPr id="14" name="CustomShape 1"/>
        <xdr:cNvSpPr/>
      </xdr:nvSpPr>
      <xdr:spPr>
        <a:xfrm>
          <a:off x="13882320" y="754560"/>
          <a:ext cx="178920" cy="68040"/>
        </a:xfrm>
        <a:prstGeom prst="rect">
          <a:avLst/>
        </a:prstGeom>
        <a:noFill/>
        <a:ln>
          <a:noFill/>
        </a:ln>
      </xdr:spPr>
      <xdr:style>
        <a:lnRef idx="0">
          <a:scrgbClr r="0" g="0" b="0"/>
        </a:lnRef>
        <a:fillRef idx="0">
          <a:scrgbClr r="0" g="0" b="0"/>
        </a:fillRef>
        <a:effectRef idx="0">
          <a:scrgbClr r="0" g="0" b="0"/>
        </a:effectRef>
        <a:fontRef idx="minor"/>
      </xdr:style>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12</xdr:col>
      <xdr:colOff>409680</xdr:colOff>
      <xdr:row>1</xdr:row>
      <xdr:rowOff>195120</xdr:rowOff>
    </xdr:from>
    <xdr:to>
      <xdr:col>12</xdr:col>
      <xdr:colOff>588600</xdr:colOff>
      <xdr:row>1</xdr:row>
      <xdr:rowOff>263160</xdr:rowOff>
    </xdr:to>
    <xdr:sp macro="" textlink="">
      <xdr:nvSpPr>
        <xdr:cNvPr id="15" name="CustomShape 1"/>
        <xdr:cNvSpPr/>
      </xdr:nvSpPr>
      <xdr:spPr>
        <a:xfrm>
          <a:off x="9459000" y="754200"/>
          <a:ext cx="178920" cy="68040"/>
        </a:xfrm>
        <a:prstGeom prst="rect">
          <a:avLst/>
        </a:prstGeom>
        <a:noFill/>
        <a:ln>
          <a:noFill/>
        </a:ln>
      </xdr:spPr>
      <xdr:style>
        <a:lnRef idx="0">
          <a:scrgbClr r="0" g="0" b="0"/>
        </a:lnRef>
        <a:fillRef idx="0">
          <a:scrgbClr r="0" g="0" b="0"/>
        </a:fillRef>
        <a:effectRef idx="0">
          <a:scrgbClr r="0" g="0" b="0"/>
        </a:effectRef>
        <a:fontRef idx="minor"/>
      </xdr:style>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12</xdr:col>
      <xdr:colOff>409680</xdr:colOff>
      <xdr:row>1</xdr:row>
      <xdr:rowOff>195840</xdr:rowOff>
    </xdr:from>
    <xdr:to>
      <xdr:col>12</xdr:col>
      <xdr:colOff>588600</xdr:colOff>
      <xdr:row>1</xdr:row>
      <xdr:rowOff>263880</xdr:rowOff>
    </xdr:to>
    <xdr:sp macro="" textlink="">
      <xdr:nvSpPr>
        <xdr:cNvPr id="16" name="CustomShape 1"/>
        <xdr:cNvSpPr/>
      </xdr:nvSpPr>
      <xdr:spPr>
        <a:xfrm>
          <a:off x="10214640" y="745560"/>
          <a:ext cx="178920" cy="68040"/>
        </a:xfrm>
        <a:prstGeom prst="rect">
          <a:avLst/>
        </a:prstGeom>
        <a:noFill/>
        <a:ln>
          <a:noFill/>
        </a:ln>
      </xdr:spPr>
      <xdr:style>
        <a:lnRef idx="0">
          <a:scrgbClr r="0" g="0" b="0"/>
        </a:lnRef>
        <a:fillRef idx="0">
          <a:scrgbClr r="0" g="0" b="0"/>
        </a:fillRef>
        <a:effectRef idx="0">
          <a:scrgbClr r="0" g="0" b="0"/>
        </a:effectRef>
        <a:fontRef idx="minor"/>
      </xdr:style>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12</xdr:col>
      <xdr:colOff>409680</xdr:colOff>
      <xdr:row>1</xdr:row>
      <xdr:rowOff>195840</xdr:rowOff>
    </xdr:from>
    <xdr:to>
      <xdr:col>12</xdr:col>
      <xdr:colOff>588600</xdr:colOff>
      <xdr:row>1</xdr:row>
      <xdr:rowOff>263880</xdr:rowOff>
    </xdr:to>
    <xdr:sp macro="" textlink="">
      <xdr:nvSpPr>
        <xdr:cNvPr id="17" name="CustomShape 1"/>
        <xdr:cNvSpPr/>
      </xdr:nvSpPr>
      <xdr:spPr>
        <a:xfrm>
          <a:off x="10214640" y="754920"/>
          <a:ext cx="178920" cy="68040"/>
        </a:xfrm>
        <a:prstGeom prst="rect">
          <a:avLst/>
        </a:prstGeom>
        <a:noFill/>
        <a:ln>
          <a:noFill/>
        </a:ln>
      </xdr:spPr>
      <xdr:style>
        <a:lnRef idx="0">
          <a:scrgbClr r="0" g="0" b="0"/>
        </a:lnRef>
        <a:fillRef idx="0">
          <a:scrgbClr r="0" g="0" b="0"/>
        </a:fillRef>
        <a:effectRef idx="0">
          <a:scrgbClr r="0" g="0" b="0"/>
        </a:effectRef>
        <a:fontRef idx="minor"/>
      </xdr:style>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12</xdr:col>
      <xdr:colOff>409680</xdr:colOff>
      <xdr:row>1</xdr:row>
      <xdr:rowOff>195120</xdr:rowOff>
    </xdr:from>
    <xdr:to>
      <xdr:col>12</xdr:col>
      <xdr:colOff>588600</xdr:colOff>
      <xdr:row>1</xdr:row>
      <xdr:rowOff>263160</xdr:rowOff>
    </xdr:to>
    <xdr:sp macro="" textlink="">
      <xdr:nvSpPr>
        <xdr:cNvPr id="18" name="CustomShape 1"/>
        <xdr:cNvSpPr/>
      </xdr:nvSpPr>
      <xdr:spPr>
        <a:xfrm>
          <a:off x="10214640" y="754200"/>
          <a:ext cx="178920" cy="68040"/>
        </a:xfrm>
        <a:prstGeom prst="rect">
          <a:avLst/>
        </a:prstGeom>
        <a:noFill/>
        <a:ln>
          <a:noFill/>
        </a:ln>
      </xdr:spPr>
      <xdr:style>
        <a:lnRef idx="0">
          <a:scrgbClr r="0" g="0" b="0"/>
        </a:lnRef>
        <a:fillRef idx="0">
          <a:scrgbClr r="0" g="0" b="0"/>
        </a:fillRef>
        <a:effectRef idx="0">
          <a:scrgbClr r="0" g="0" b="0"/>
        </a:effectRef>
        <a:fontRef idx="minor"/>
      </xdr:style>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12</xdr:col>
      <xdr:colOff>409680</xdr:colOff>
      <xdr:row>1</xdr:row>
      <xdr:rowOff>195840</xdr:rowOff>
    </xdr:from>
    <xdr:to>
      <xdr:col>12</xdr:col>
      <xdr:colOff>588600</xdr:colOff>
      <xdr:row>1</xdr:row>
      <xdr:rowOff>263880</xdr:rowOff>
    </xdr:to>
    <xdr:sp macro="" textlink="">
      <xdr:nvSpPr>
        <xdr:cNvPr id="19" name="CustomShape 1"/>
        <xdr:cNvSpPr/>
      </xdr:nvSpPr>
      <xdr:spPr>
        <a:xfrm>
          <a:off x="9459000" y="753840"/>
          <a:ext cx="178920" cy="6804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12</xdr:col>
      <xdr:colOff>409680</xdr:colOff>
      <xdr:row>113</xdr:row>
      <xdr:rowOff>198720</xdr:rowOff>
    </xdr:from>
    <xdr:to>
      <xdr:col>12</xdr:col>
      <xdr:colOff>588600</xdr:colOff>
      <xdr:row>113</xdr:row>
      <xdr:rowOff>267120</xdr:rowOff>
    </xdr:to>
    <xdr:sp macro="" textlink="">
      <xdr:nvSpPr>
        <xdr:cNvPr id="20" name="CustomShape 1"/>
        <xdr:cNvSpPr/>
      </xdr:nvSpPr>
      <xdr:spPr>
        <a:xfrm>
          <a:off x="9459000" y="26013240"/>
          <a:ext cx="178920" cy="68400"/>
        </a:xfrm>
        <a:prstGeom prst="rect">
          <a:avLst/>
        </a:prstGeom>
        <a:noFill/>
        <a:ln>
          <a:noFill/>
        </a:ln>
      </xdr:spPr>
      <xdr:style>
        <a:lnRef idx="0">
          <a:scrgbClr r="0" g="0" b="0"/>
        </a:lnRef>
        <a:fillRef idx="0">
          <a:scrgbClr r="0" g="0" b="0"/>
        </a:fillRef>
        <a:effectRef idx="0">
          <a:scrgbClr r="0" g="0" b="0"/>
        </a:effectRef>
        <a:fontRef idx="minor"/>
      </xdr:style>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12</xdr:col>
      <xdr:colOff>409680</xdr:colOff>
      <xdr:row>1</xdr:row>
      <xdr:rowOff>195120</xdr:rowOff>
    </xdr:from>
    <xdr:to>
      <xdr:col>12</xdr:col>
      <xdr:colOff>588600</xdr:colOff>
      <xdr:row>1</xdr:row>
      <xdr:rowOff>263160</xdr:rowOff>
    </xdr:to>
    <xdr:sp macro="" textlink="">
      <xdr:nvSpPr>
        <xdr:cNvPr id="21" name="CustomShape 1"/>
        <xdr:cNvSpPr/>
      </xdr:nvSpPr>
      <xdr:spPr>
        <a:xfrm>
          <a:off x="10214640" y="754200"/>
          <a:ext cx="178920" cy="68040"/>
        </a:xfrm>
        <a:prstGeom prst="rect">
          <a:avLst/>
        </a:prstGeom>
        <a:noFill/>
        <a:ln>
          <a:noFill/>
        </a:ln>
      </xdr:spPr>
      <xdr:style>
        <a:lnRef idx="0">
          <a:scrgbClr r="0" g="0" b="0"/>
        </a:lnRef>
        <a:fillRef idx="0">
          <a:scrgbClr r="0" g="0" b="0"/>
        </a:fillRef>
        <a:effectRef idx="0">
          <a:scrgbClr r="0" g="0" b="0"/>
        </a:effectRef>
        <a:fontRef idx="minor"/>
      </xdr:style>
    </xdr:sp>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J110"/>
  <sheetViews>
    <sheetView tabSelected="1" topLeftCell="D27" zoomScale="90" zoomScaleNormal="90" workbookViewId="0">
      <selection activeCell="N38" sqref="N38:O38"/>
    </sheetView>
  </sheetViews>
  <sheetFormatPr defaultRowHeight="15" x14ac:dyDescent="0.25"/>
  <cols>
    <col min="1" max="1" width="3.140625" style="15" customWidth="1"/>
    <col min="2" max="2" width="10.140625" style="16" customWidth="1"/>
    <col min="3" max="3" width="58.7109375" style="17" customWidth="1"/>
    <col min="4" max="4" width="9.28515625" style="16" customWidth="1"/>
    <col min="5" max="5" width="9.5703125" style="18" customWidth="1"/>
    <col min="6" max="6" width="14.7109375" style="19" customWidth="1"/>
    <col min="7" max="7" width="15.5703125" style="19" customWidth="1"/>
    <col min="8" max="8" width="8.5703125" style="20" customWidth="1"/>
    <col min="9" max="9" width="15.85546875" style="21" customWidth="1"/>
    <col min="10" max="10" width="15.28515625" style="22" customWidth="1"/>
    <col min="11" max="11" width="8.5703125" style="23" customWidth="1"/>
    <col min="12" max="12" width="9.85546875" style="24" customWidth="1"/>
    <col min="13" max="13" width="13.42578125" style="21" customWidth="1"/>
    <col min="14" max="14" width="13.28515625" style="22" customWidth="1"/>
    <col min="15" max="15" width="9.140625" style="20" customWidth="1"/>
    <col min="16" max="16" width="17.42578125" style="20" customWidth="1"/>
    <col min="17" max="17" width="11.5703125" style="22" customWidth="1"/>
    <col min="18" max="18" width="1.7109375" style="15" customWidth="1"/>
    <col min="19" max="19" width="9.85546875" style="23" customWidth="1"/>
    <col min="20" max="20" width="16.28515625" style="25" customWidth="1"/>
    <col min="21" max="22" width="9.85546875" style="25" customWidth="1"/>
    <col min="23" max="256" width="9.85546875" style="23" customWidth="1"/>
    <col min="257" max="1025" width="9.85546875" customWidth="1"/>
  </cols>
  <sheetData>
    <row r="1" spans="1:1024" s="33" customFormat="1" x14ac:dyDescent="0.25">
      <c r="A1" s="26"/>
      <c r="B1" s="26"/>
      <c r="C1" s="26"/>
      <c r="D1" s="26"/>
      <c r="E1" s="27"/>
      <c r="F1" s="28"/>
      <c r="G1" s="28"/>
      <c r="H1" s="26"/>
      <c r="I1" s="29"/>
      <c r="J1" s="26"/>
      <c r="K1" s="26"/>
      <c r="L1" s="30"/>
      <c r="M1" s="31"/>
      <c r="N1" s="32"/>
      <c r="R1" s="34"/>
      <c r="T1" s="35"/>
      <c r="U1" s="35"/>
      <c r="V1" s="35"/>
      <c r="AMJ1"/>
    </row>
    <row r="2" spans="1:1024" x14ac:dyDescent="0.25">
      <c r="A2" s="26"/>
      <c r="B2" s="26"/>
      <c r="C2" s="26"/>
      <c r="D2" s="26"/>
      <c r="E2" s="27"/>
      <c r="F2" s="28"/>
      <c r="G2" s="28"/>
      <c r="H2" s="34"/>
      <c r="I2" s="36"/>
      <c r="J2" s="26"/>
      <c r="K2" s="26"/>
      <c r="L2" s="37"/>
      <c r="M2" s="38"/>
      <c r="N2" s="39"/>
      <c r="O2" s="34"/>
      <c r="P2" s="34"/>
      <c r="Q2" s="34"/>
      <c r="R2" s="34"/>
      <c r="S2" s="34"/>
      <c r="T2" s="40">
        <v>1</v>
      </c>
      <c r="U2" s="35"/>
      <c r="V2" s="35"/>
    </row>
    <row r="3" spans="1:1024" ht="30.95" customHeight="1" x14ac:dyDescent="0.25">
      <c r="A3" s="26"/>
      <c r="B3" s="26"/>
      <c r="C3" s="14" t="s">
        <v>0</v>
      </c>
      <c r="D3" s="14"/>
      <c r="E3" s="14"/>
      <c r="F3" s="14"/>
      <c r="G3" s="14"/>
      <c r="H3" s="14"/>
      <c r="I3" s="14"/>
      <c r="J3" s="14"/>
      <c r="K3" s="14"/>
      <c r="L3" s="14"/>
      <c r="M3" s="14"/>
      <c r="N3" s="14"/>
      <c r="O3" s="14"/>
      <c r="P3" s="14"/>
      <c r="Q3" s="14"/>
      <c r="R3" s="14"/>
      <c r="S3" s="14"/>
      <c r="T3" s="35"/>
      <c r="U3" s="35"/>
      <c r="V3" s="35"/>
    </row>
    <row r="4" spans="1:1024" ht="20.25" x14ac:dyDescent="0.25">
      <c r="A4" s="41"/>
      <c r="B4" s="41"/>
      <c r="C4" s="13" t="s">
        <v>1</v>
      </c>
      <c r="D4" s="13"/>
      <c r="E4" s="13"/>
      <c r="F4" s="13"/>
      <c r="G4" s="13"/>
      <c r="H4" s="13"/>
      <c r="I4" s="13"/>
      <c r="J4" s="13"/>
      <c r="K4" s="13"/>
      <c r="L4" s="13"/>
      <c r="M4" s="13"/>
      <c r="N4" s="13"/>
      <c r="O4" s="13"/>
      <c r="P4" s="13"/>
      <c r="Q4" s="13"/>
      <c r="R4" s="13"/>
      <c r="S4" s="13"/>
      <c r="T4" s="42">
        <v>43297</v>
      </c>
      <c r="U4" s="35"/>
      <c r="V4" s="35"/>
    </row>
    <row r="5" spans="1:1024" ht="20.25" x14ac:dyDescent="0.25">
      <c r="A5" s="26"/>
      <c r="B5" s="26"/>
      <c r="C5" s="13" t="s">
        <v>2</v>
      </c>
      <c r="D5" s="13"/>
      <c r="E5" s="13"/>
      <c r="F5" s="13"/>
      <c r="G5" s="13"/>
      <c r="H5" s="13"/>
      <c r="I5" s="13"/>
      <c r="J5" s="13"/>
      <c r="K5" s="13"/>
      <c r="L5" s="13"/>
      <c r="M5" s="13"/>
      <c r="N5" s="13"/>
      <c r="O5" s="13"/>
      <c r="P5" s="13"/>
      <c r="Q5" s="13"/>
      <c r="R5" s="13"/>
      <c r="S5" s="13"/>
      <c r="T5" s="42">
        <v>43328</v>
      </c>
      <c r="U5" s="35"/>
      <c r="V5" s="35"/>
    </row>
    <row r="6" spans="1:1024" ht="30.95" customHeight="1" x14ac:dyDescent="0.25">
      <c r="A6" s="26"/>
      <c r="B6" s="26"/>
      <c r="C6" s="26"/>
      <c r="D6" s="43"/>
      <c r="E6" s="44"/>
      <c r="F6" s="28"/>
      <c r="G6" s="45"/>
      <c r="H6" s="34"/>
      <c r="I6" s="38"/>
      <c r="J6" s="26"/>
      <c r="K6" s="26"/>
      <c r="L6" s="37"/>
      <c r="M6" s="38"/>
      <c r="N6" s="39"/>
      <c r="O6" s="34"/>
      <c r="P6" s="34"/>
      <c r="Q6" s="34"/>
      <c r="R6" s="34"/>
      <c r="S6" s="34"/>
      <c r="T6" s="46">
        <f>+T5-T4</f>
        <v>31</v>
      </c>
      <c r="U6" s="35"/>
      <c r="V6" s="35"/>
    </row>
    <row r="7" spans="1:1024" ht="22.5" customHeight="1" x14ac:dyDescent="0.25">
      <c r="A7" s="26"/>
      <c r="B7" s="47"/>
      <c r="C7" s="47"/>
      <c r="D7" s="47"/>
      <c r="E7" s="48"/>
      <c r="F7" s="49"/>
      <c r="G7" s="49"/>
      <c r="H7" s="47"/>
      <c r="I7" s="50"/>
      <c r="J7" s="47"/>
      <c r="K7" s="47"/>
      <c r="L7" s="51"/>
      <c r="M7" s="50"/>
      <c r="N7" s="52"/>
      <c r="O7" s="47"/>
      <c r="P7" s="47"/>
      <c r="Q7" s="47"/>
      <c r="T7" s="35"/>
      <c r="U7" s="35"/>
      <c r="V7" s="35"/>
    </row>
    <row r="8" spans="1:1024" x14ac:dyDescent="0.25">
      <c r="A8" s="26"/>
      <c r="B8" s="26"/>
      <c r="C8" s="26"/>
      <c r="D8" s="26"/>
      <c r="E8" s="27"/>
      <c r="F8" s="28"/>
      <c r="G8" s="28"/>
      <c r="H8" s="34"/>
      <c r="I8" s="38"/>
      <c r="J8" s="26"/>
      <c r="K8" s="26"/>
      <c r="L8" s="53"/>
      <c r="M8" s="54"/>
      <c r="N8" s="55"/>
      <c r="O8" s="56"/>
      <c r="P8" s="56"/>
      <c r="Q8" s="55"/>
      <c r="T8" s="35"/>
      <c r="U8" s="35"/>
      <c r="V8" s="35"/>
    </row>
    <row r="9" spans="1:1024" ht="16.899999999999999" customHeight="1" x14ac:dyDescent="0.25">
      <c r="A9" s="26"/>
      <c r="B9" s="57" t="s">
        <v>3</v>
      </c>
      <c r="C9" s="12" t="s">
        <v>4</v>
      </c>
      <c r="D9" s="12"/>
      <c r="E9" s="12"/>
      <c r="F9" s="12"/>
      <c r="G9" s="59"/>
      <c r="H9" s="60"/>
      <c r="I9" s="61" t="s">
        <v>5</v>
      </c>
      <c r="J9" s="62" t="s">
        <v>6</v>
      </c>
      <c r="K9" s="63"/>
      <c r="L9" s="53"/>
      <c r="M9" s="64" t="s">
        <v>7</v>
      </c>
      <c r="N9" s="65">
        <v>43479</v>
      </c>
      <c r="O9" s="57" t="s">
        <v>8</v>
      </c>
      <c r="P9" s="62">
        <v>43843</v>
      </c>
      <c r="Q9" s="66"/>
      <c r="T9" s="35"/>
      <c r="U9" s="35"/>
      <c r="V9" s="35"/>
    </row>
    <row r="10" spans="1:1024" x14ac:dyDescent="0.25">
      <c r="A10" s="26"/>
      <c r="B10" s="57" t="s">
        <v>9</v>
      </c>
      <c r="C10" s="67" t="s">
        <v>10</v>
      </c>
      <c r="D10" s="67"/>
      <c r="E10" s="68"/>
      <c r="F10" s="69"/>
      <c r="G10" s="69"/>
      <c r="H10" s="60"/>
      <c r="I10" s="61" t="s">
        <v>11</v>
      </c>
      <c r="J10" s="70">
        <v>43472</v>
      </c>
      <c r="K10" s="71"/>
      <c r="L10" s="72"/>
      <c r="M10" s="54"/>
      <c r="N10" s="73"/>
      <c r="O10" s="11"/>
      <c r="P10" s="11"/>
      <c r="Q10" s="11"/>
      <c r="T10" s="35"/>
      <c r="U10" s="35"/>
      <c r="V10" s="35"/>
    </row>
    <row r="11" spans="1:1024" ht="16.899999999999999" customHeight="1" x14ac:dyDescent="0.25">
      <c r="A11" s="26"/>
      <c r="B11" s="57" t="s">
        <v>12</v>
      </c>
      <c r="C11" s="58" t="s">
        <v>13</v>
      </c>
      <c r="D11" s="58"/>
      <c r="E11" s="74"/>
      <c r="F11" s="75"/>
      <c r="G11" s="69"/>
      <c r="H11" s="60"/>
      <c r="I11" s="61" t="s">
        <v>14</v>
      </c>
      <c r="J11" s="76" t="s">
        <v>15</v>
      </c>
      <c r="K11" s="71"/>
      <c r="L11" s="53"/>
      <c r="M11" s="64" t="s">
        <v>16</v>
      </c>
      <c r="N11" s="77">
        <v>43656</v>
      </c>
      <c r="O11" s="78"/>
      <c r="P11" s="66"/>
      <c r="Q11" s="66"/>
      <c r="T11" s="35"/>
      <c r="U11" s="35"/>
      <c r="V11" s="35"/>
    </row>
    <row r="12" spans="1:1024" x14ac:dyDescent="0.25">
      <c r="A12" s="26"/>
      <c r="B12" s="26"/>
      <c r="C12" s="26"/>
      <c r="D12" s="26"/>
      <c r="E12" s="27"/>
      <c r="F12" s="28"/>
      <c r="G12" s="28"/>
      <c r="H12" s="34"/>
      <c r="I12" s="38"/>
      <c r="J12" s="26"/>
      <c r="K12" s="26"/>
      <c r="L12" s="53"/>
      <c r="M12" s="54"/>
      <c r="N12" s="55"/>
      <c r="O12" s="56"/>
      <c r="P12" s="79"/>
      <c r="Q12" s="79"/>
      <c r="T12" s="35"/>
      <c r="U12" s="35"/>
      <c r="V12" s="35"/>
    </row>
    <row r="13" spans="1:1024" ht="15.95" customHeight="1" x14ac:dyDescent="0.25">
      <c r="B13" s="10" t="s">
        <v>17</v>
      </c>
      <c r="C13" s="10" t="s">
        <v>18</v>
      </c>
      <c r="D13" s="10" t="s">
        <v>19</v>
      </c>
      <c r="E13" s="9" t="s">
        <v>20</v>
      </c>
      <c r="F13" s="8" t="s">
        <v>21</v>
      </c>
      <c r="G13" s="8" t="s">
        <v>22</v>
      </c>
      <c r="H13" s="7" t="s">
        <v>23</v>
      </c>
      <c r="I13" s="7"/>
      <c r="J13" s="7"/>
      <c r="K13" s="6" t="s">
        <v>20</v>
      </c>
      <c r="L13" s="5" t="s">
        <v>24</v>
      </c>
      <c r="M13" s="5"/>
      <c r="N13" s="5"/>
      <c r="O13" s="7" t="s">
        <v>25</v>
      </c>
      <c r="P13" s="7"/>
      <c r="Q13" s="7"/>
    </row>
    <row r="14" spans="1:1024" x14ac:dyDescent="0.25">
      <c r="B14" s="10"/>
      <c r="C14" s="10"/>
      <c r="D14" s="10"/>
      <c r="E14" s="9"/>
      <c r="F14" s="8"/>
      <c r="G14" s="8"/>
      <c r="H14" s="80" t="s">
        <v>26</v>
      </c>
      <c r="I14" s="82" t="s">
        <v>27</v>
      </c>
      <c r="J14" s="83" t="s">
        <v>28</v>
      </c>
      <c r="K14" s="6"/>
      <c r="L14" s="81" t="s">
        <v>26</v>
      </c>
      <c r="M14" s="82" t="s">
        <v>27</v>
      </c>
      <c r="N14" s="83" t="s">
        <v>28</v>
      </c>
      <c r="O14" s="80" t="s">
        <v>26</v>
      </c>
      <c r="P14" s="80" t="s">
        <v>27</v>
      </c>
      <c r="Q14" s="83" t="s">
        <v>28</v>
      </c>
    </row>
    <row r="15" spans="1:1024" ht="38.25" x14ac:dyDescent="0.25">
      <c r="B15" s="84">
        <v>1</v>
      </c>
      <c r="C15" s="85" t="s">
        <v>29</v>
      </c>
      <c r="D15" s="86" t="s">
        <v>30</v>
      </c>
      <c r="E15" s="84">
        <v>1</v>
      </c>
      <c r="F15" s="87">
        <v>53840.4</v>
      </c>
      <c r="G15" s="88">
        <f t="shared" ref="G15:G29" si="0">F15*E15</f>
        <v>53840.4</v>
      </c>
      <c r="H15" s="89">
        <v>0.29989055859990998</v>
      </c>
      <c r="I15" s="90">
        <v>16146.2276312426</v>
      </c>
      <c r="J15" s="91">
        <v>0.29989055859990998</v>
      </c>
      <c r="K15" s="92">
        <f>ALMOXARIFE!D131</f>
        <v>1</v>
      </c>
      <c r="L15" s="93">
        <f t="shared" ref="L15:L29" si="1">M15/G15</f>
        <v>7.230821606022203E-2</v>
      </c>
      <c r="M15" s="94">
        <f>ALMOXARIFE!E133</f>
        <v>3893.1032759687782</v>
      </c>
      <c r="N15" s="95">
        <f>L15</f>
        <v>7.230821606022203E-2</v>
      </c>
      <c r="O15" s="89">
        <f t="shared" ref="O15:P19" si="2">L15+H15</f>
        <v>0.37219877466013201</v>
      </c>
      <c r="P15" s="90">
        <f t="shared" si="2"/>
        <v>20039.330907211377</v>
      </c>
      <c r="Q15" s="91">
        <f t="shared" ref="Q15:Q29" si="3">+P15/G15</f>
        <v>0.37219877466013213</v>
      </c>
      <c r="R15" s="56"/>
      <c r="S15" s="96"/>
      <c r="T15" s="97"/>
      <c r="U15" s="97"/>
      <c r="V15" s="97"/>
    </row>
    <row r="16" spans="1:1024" s="103" customFormat="1" ht="38.25" x14ac:dyDescent="0.25">
      <c r="A16" s="98"/>
      <c r="B16" s="99" t="s">
        <v>31</v>
      </c>
      <c r="C16" s="85" t="s">
        <v>32</v>
      </c>
      <c r="D16" s="86" t="s">
        <v>30</v>
      </c>
      <c r="E16" s="84">
        <v>3</v>
      </c>
      <c r="F16" s="87">
        <v>85877.759999999995</v>
      </c>
      <c r="G16" s="87">
        <f t="shared" si="0"/>
        <v>257633.27999999997</v>
      </c>
      <c r="H16" s="89">
        <v>0.22094122054150001</v>
      </c>
      <c r="I16" s="90">
        <v>56921.811335309998</v>
      </c>
      <c r="J16" s="91">
        <v>0.22094122054150001</v>
      </c>
      <c r="K16" s="92">
        <v>3</v>
      </c>
      <c r="L16" s="93">
        <f t="shared" si="1"/>
        <v>7.0537361861858966E-2</v>
      </c>
      <c r="M16" s="94">
        <f>MOTORISTA!E101</f>
        <v>18172.771899017629</v>
      </c>
      <c r="N16" s="95">
        <f t="shared" ref="N16:N29" si="4">+M16/G16</f>
        <v>7.0537361861858966E-2</v>
      </c>
      <c r="O16" s="89">
        <f t="shared" si="2"/>
        <v>0.291478582403359</v>
      </c>
      <c r="P16" s="90">
        <f t="shared" si="2"/>
        <v>75094.583234327627</v>
      </c>
      <c r="Q16" s="91">
        <f t="shared" si="3"/>
        <v>0.29147858240335889</v>
      </c>
      <c r="R16" s="100"/>
      <c r="S16" s="101"/>
      <c r="T16" s="102"/>
      <c r="U16" s="102"/>
      <c r="V16" s="102"/>
      <c r="AMJ16"/>
    </row>
    <row r="17" spans="1:22" ht="38.25" x14ac:dyDescent="0.25">
      <c r="A17" s="98"/>
      <c r="B17" s="99" t="s">
        <v>33</v>
      </c>
      <c r="C17" s="85" t="s">
        <v>34</v>
      </c>
      <c r="D17" s="86" t="s">
        <v>30</v>
      </c>
      <c r="E17" s="84">
        <v>2</v>
      </c>
      <c r="F17" s="87">
        <v>68192.160000000003</v>
      </c>
      <c r="G17" s="87">
        <f t="shared" si="0"/>
        <v>136384.32000000001</v>
      </c>
      <c r="H17" s="89">
        <v>0.26991497832450401</v>
      </c>
      <c r="I17" s="90">
        <v>36812.170776602201</v>
      </c>
      <c r="J17" s="91">
        <v>0.26991497832450401</v>
      </c>
      <c r="K17" s="92">
        <v>2</v>
      </c>
      <c r="L17" s="93">
        <f t="shared" si="1"/>
        <v>7.1211611302634953E-2</v>
      </c>
      <c r="M17" s="94">
        <f>'MESTRE DE OBRAS'!E99</f>
        <v>9712.1471836141827</v>
      </c>
      <c r="N17" s="95">
        <f t="shared" si="4"/>
        <v>7.1211611302634953E-2</v>
      </c>
      <c r="O17" s="89">
        <f t="shared" si="2"/>
        <v>0.34112658962713893</v>
      </c>
      <c r="P17" s="90">
        <f t="shared" si="2"/>
        <v>46524.317960216387</v>
      </c>
      <c r="Q17" s="91">
        <f t="shared" si="3"/>
        <v>0.34112658962713882</v>
      </c>
      <c r="R17" s="104"/>
      <c r="S17" s="105"/>
      <c r="T17" s="106"/>
      <c r="U17" s="106"/>
      <c r="V17" s="106"/>
    </row>
    <row r="18" spans="1:22" ht="38.25" x14ac:dyDescent="0.25">
      <c r="A18" s="98"/>
      <c r="B18" s="84">
        <v>4</v>
      </c>
      <c r="C18" s="85" t="s">
        <v>35</v>
      </c>
      <c r="D18" s="86" t="s">
        <v>30</v>
      </c>
      <c r="E18" s="84">
        <v>2</v>
      </c>
      <c r="F18" s="87">
        <v>53840.4</v>
      </c>
      <c r="G18" s="87">
        <f t="shared" si="0"/>
        <v>107680.8</v>
      </c>
      <c r="H18" s="89">
        <v>0.33703763320310098</v>
      </c>
      <c r="I18" s="90">
        <v>36292.481973416499</v>
      </c>
      <c r="J18" s="91">
        <v>0.33703763320310098</v>
      </c>
      <c r="K18" s="92">
        <v>2</v>
      </c>
      <c r="L18" s="93">
        <f t="shared" si="1"/>
        <v>7.230821606022203E-2</v>
      </c>
      <c r="M18" s="94">
        <f>CALCETEIRO!E132</f>
        <v>7786.2065519375565</v>
      </c>
      <c r="N18" s="95">
        <f t="shared" si="4"/>
        <v>7.230821606022203E-2</v>
      </c>
      <c r="O18" s="89">
        <f t="shared" si="2"/>
        <v>0.40934584926332301</v>
      </c>
      <c r="P18" s="90">
        <f t="shared" si="2"/>
        <v>44078.688525354053</v>
      </c>
      <c r="Q18" s="91">
        <f t="shared" si="3"/>
        <v>0.40934584926332318</v>
      </c>
      <c r="R18" s="98"/>
      <c r="S18" s="107"/>
      <c r="T18" s="108"/>
      <c r="U18" s="108"/>
      <c r="V18" s="108"/>
    </row>
    <row r="19" spans="1:22" ht="38.25" x14ac:dyDescent="0.25">
      <c r="A19" s="98"/>
      <c r="B19" s="99" t="s">
        <v>36</v>
      </c>
      <c r="C19" s="85" t="s">
        <v>37</v>
      </c>
      <c r="D19" s="86" t="s">
        <v>30</v>
      </c>
      <c r="E19" s="84">
        <v>10</v>
      </c>
      <c r="F19" s="87">
        <v>53840.4</v>
      </c>
      <c r="G19" s="87">
        <f t="shared" si="0"/>
        <v>538404</v>
      </c>
      <c r="H19" s="89">
        <v>0.32560827001938802</v>
      </c>
      <c r="I19" s="90">
        <v>175308.79501151899</v>
      </c>
      <c r="J19" s="91">
        <v>0.32560827001938802</v>
      </c>
      <c r="K19" s="92">
        <v>10</v>
      </c>
      <c r="L19" s="93">
        <f t="shared" si="1"/>
        <v>7.230821606022203E-2</v>
      </c>
      <c r="M19" s="94">
        <f>'BOMBEIRO HIDRÁULICO'!E133</f>
        <v>38931.032759687783</v>
      </c>
      <c r="N19" s="95">
        <f t="shared" si="4"/>
        <v>7.230821606022203E-2</v>
      </c>
      <c r="O19" s="89">
        <f t="shared" si="2"/>
        <v>0.39791648607961005</v>
      </c>
      <c r="P19" s="90">
        <f t="shared" si="2"/>
        <v>214239.82777120676</v>
      </c>
      <c r="Q19" s="91">
        <f t="shared" si="3"/>
        <v>0.39791648607961078</v>
      </c>
      <c r="R19" s="98"/>
      <c r="S19" s="107"/>
      <c r="T19" s="108"/>
      <c r="U19" s="108"/>
      <c r="V19" s="108"/>
    </row>
    <row r="20" spans="1:22" ht="38.25" x14ac:dyDescent="0.25">
      <c r="A20" s="98"/>
      <c r="B20" s="99" t="s">
        <v>38</v>
      </c>
      <c r="C20" s="85" t="s">
        <v>39</v>
      </c>
      <c r="D20" s="86" t="s">
        <v>30</v>
      </c>
      <c r="E20" s="84">
        <v>3</v>
      </c>
      <c r="F20" s="87">
        <v>53840.4</v>
      </c>
      <c r="G20" s="87">
        <f t="shared" si="0"/>
        <v>161521.20000000001</v>
      </c>
      <c r="H20" s="89">
        <v>0.33147850042635102</v>
      </c>
      <c r="I20" s="90">
        <v>53498.7740504096</v>
      </c>
      <c r="J20" s="91">
        <v>0.33121828001779102</v>
      </c>
      <c r="K20" s="92">
        <f>PINTOR!D131</f>
        <v>3</v>
      </c>
      <c r="L20" s="93">
        <f t="shared" si="1"/>
        <v>7.2308216060222016E-2</v>
      </c>
      <c r="M20" s="94">
        <f>PINTOR!E133</f>
        <v>11679.309827906334</v>
      </c>
      <c r="N20" s="95">
        <f t="shared" si="4"/>
        <v>7.2308216060222016E-2</v>
      </c>
      <c r="O20" s="89">
        <f t="shared" ref="O20:O28" si="5">L20+H21</f>
        <v>0.41678806884140102</v>
      </c>
      <c r="P20" s="90">
        <f t="shared" ref="P20:P29" si="6">M20+I20</f>
        <v>65178.083878315934</v>
      </c>
      <c r="Q20" s="91">
        <f t="shared" si="3"/>
        <v>0.40352649607801283</v>
      </c>
      <c r="R20" s="98"/>
      <c r="S20" s="107"/>
      <c r="T20" s="108"/>
      <c r="U20" s="108"/>
      <c r="V20" s="108"/>
    </row>
    <row r="21" spans="1:22" ht="38.25" x14ac:dyDescent="0.25">
      <c r="A21" s="98"/>
      <c r="B21" s="84">
        <v>7</v>
      </c>
      <c r="C21" s="85" t="s">
        <v>40</v>
      </c>
      <c r="D21" s="86" t="s">
        <v>30</v>
      </c>
      <c r="E21" s="84">
        <v>3</v>
      </c>
      <c r="F21" s="87">
        <v>52509</v>
      </c>
      <c r="G21" s="87">
        <f t="shared" si="0"/>
        <v>157527</v>
      </c>
      <c r="H21" s="89">
        <v>0.34447985278117899</v>
      </c>
      <c r="I21" s="90">
        <v>46666.097423365303</v>
      </c>
      <c r="J21" s="109">
        <v>0.29624189772778797</v>
      </c>
      <c r="K21" s="110">
        <v>3</v>
      </c>
      <c r="L21" s="93">
        <f t="shared" si="1"/>
        <v>7.2289132375836535E-2</v>
      </c>
      <c r="M21" s="94">
        <f>'ELETRICISTA PREDIAL'!E224</f>
        <v>11387.490155768402</v>
      </c>
      <c r="N21" s="95">
        <f t="shared" si="4"/>
        <v>7.2289132375836535E-2</v>
      </c>
      <c r="O21" s="89">
        <f t="shared" si="5"/>
        <v>0.41854250874169852</v>
      </c>
      <c r="P21" s="90">
        <f t="shared" si="6"/>
        <v>58053.587579133702</v>
      </c>
      <c r="Q21" s="91">
        <f t="shared" si="3"/>
        <v>0.36853103010362481</v>
      </c>
      <c r="R21" s="98"/>
      <c r="S21" s="107"/>
      <c r="T21" s="108"/>
      <c r="U21" s="108"/>
      <c r="V21" s="108"/>
    </row>
    <row r="22" spans="1:22" ht="38.25" x14ac:dyDescent="0.25">
      <c r="A22" s="98"/>
      <c r="B22" s="99" t="s">
        <v>41</v>
      </c>
      <c r="C22" s="85" t="s">
        <v>42</v>
      </c>
      <c r="D22" s="86" t="s">
        <v>30</v>
      </c>
      <c r="E22" s="84">
        <v>2</v>
      </c>
      <c r="F22" s="87">
        <v>53840.4</v>
      </c>
      <c r="G22" s="87">
        <f t="shared" si="0"/>
        <v>107680.8</v>
      </c>
      <c r="H22" s="89">
        <v>0.34625337636586201</v>
      </c>
      <c r="I22" s="90">
        <v>35665.849366939903</v>
      </c>
      <c r="J22" s="91">
        <v>0.33121828001779202</v>
      </c>
      <c r="K22" s="92">
        <f>CARPINTEIRO!D131</f>
        <v>2</v>
      </c>
      <c r="L22" s="93">
        <f t="shared" si="1"/>
        <v>7.230821606022203E-2</v>
      </c>
      <c r="M22" s="94">
        <f>CARPINTEIRO!E133</f>
        <v>7786.2065519375565</v>
      </c>
      <c r="N22" s="95">
        <f t="shared" si="4"/>
        <v>7.230821606022203E-2</v>
      </c>
      <c r="O22" s="89">
        <f t="shared" si="5"/>
        <v>0.38896208255735604</v>
      </c>
      <c r="P22" s="90">
        <f t="shared" si="6"/>
        <v>43452.055918877457</v>
      </c>
      <c r="Q22" s="91">
        <f t="shared" si="3"/>
        <v>0.40352649607801444</v>
      </c>
      <c r="S22" s="107"/>
      <c r="T22" s="108"/>
      <c r="U22" s="108"/>
      <c r="V22" s="108"/>
    </row>
    <row r="23" spans="1:22" ht="38.25" x14ac:dyDescent="0.25">
      <c r="A23" s="98"/>
      <c r="B23" s="99" t="s">
        <v>43</v>
      </c>
      <c r="C23" s="85" t="s">
        <v>44</v>
      </c>
      <c r="D23" s="86" t="s">
        <v>30</v>
      </c>
      <c r="E23" s="84">
        <v>1</v>
      </c>
      <c r="F23" s="87">
        <v>68192.160000000003</v>
      </c>
      <c r="G23" s="87">
        <f t="shared" si="0"/>
        <v>68192.160000000003</v>
      </c>
      <c r="H23" s="89">
        <v>0.31665386649713401</v>
      </c>
      <c r="I23" s="90">
        <v>23869.603726636102</v>
      </c>
      <c r="J23" s="91">
        <v>0.35003442810194102</v>
      </c>
      <c r="K23" s="92">
        <f>ENCARREGADO!D97</f>
        <v>1</v>
      </c>
      <c r="L23" s="93">
        <f t="shared" si="1"/>
        <v>7.1211611302634953E-2</v>
      </c>
      <c r="M23" s="94">
        <f>ENCARREGADO!E99</f>
        <v>4856.0735918070914</v>
      </c>
      <c r="N23" s="95">
        <f t="shared" si="4"/>
        <v>7.1211611302634953E-2</v>
      </c>
      <c r="O23" s="89">
        <f t="shared" si="5"/>
        <v>0.40027725031353101</v>
      </c>
      <c r="P23" s="90">
        <f t="shared" si="6"/>
        <v>28725.677318443195</v>
      </c>
      <c r="Q23" s="91">
        <f t="shared" si="3"/>
        <v>0.42124603940457661</v>
      </c>
      <c r="S23" s="107"/>
      <c r="T23" s="108"/>
      <c r="U23" s="108"/>
      <c r="V23" s="108"/>
    </row>
    <row r="24" spans="1:22" ht="38.25" x14ac:dyDescent="0.25">
      <c r="A24" s="98"/>
      <c r="B24" s="84">
        <v>10</v>
      </c>
      <c r="C24" s="85" t="s">
        <v>45</v>
      </c>
      <c r="D24" s="86" t="s">
        <v>30</v>
      </c>
      <c r="E24" s="84">
        <v>2</v>
      </c>
      <c r="F24" s="87">
        <v>64677.96</v>
      </c>
      <c r="G24" s="87">
        <f t="shared" si="0"/>
        <v>129355.92</v>
      </c>
      <c r="H24" s="89">
        <v>0.32906563901089603</v>
      </c>
      <c r="I24" s="90">
        <v>44532.759678075701</v>
      </c>
      <c r="J24" s="91">
        <v>0.34426533921351099</v>
      </c>
      <c r="K24" s="92">
        <f>'ELETRICISTA ILUMINAÇÃO'!D118</f>
        <v>2</v>
      </c>
      <c r="L24" s="93">
        <f t="shared" si="1"/>
        <v>7.5277355042617469E-2</v>
      </c>
      <c r="M24" s="94">
        <f>'ELETRICISTA ILUMINAÇÃO'!E120</f>
        <v>9737.5715167044218</v>
      </c>
      <c r="N24" s="95">
        <f t="shared" si="4"/>
        <v>7.5277355042617469E-2</v>
      </c>
      <c r="O24" s="89">
        <f t="shared" si="5"/>
        <v>0.37364179456779145</v>
      </c>
      <c r="P24" s="90">
        <f t="shared" si="6"/>
        <v>54270.331194780127</v>
      </c>
      <c r="Q24" s="91">
        <f t="shared" si="3"/>
        <v>0.41954269425612778</v>
      </c>
      <c r="S24" s="107"/>
      <c r="T24" s="108"/>
      <c r="U24" s="108"/>
      <c r="V24" s="108"/>
    </row>
    <row r="25" spans="1:22" ht="38.25" x14ac:dyDescent="0.25">
      <c r="A25" s="98"/>
      <c r="B25" s="99" t="s">
        <v>46</v>
      </c>
      <c r="C25" s="111" t="s">
        <v>47</v>
      </c>
      <c r="D25" s="86" t="s">
        <v>30</v>
      </c>
      <c r="E25" s="84">
        <v>1</v>
      </c>
      <c r="F25" s="87">
        <v>53840.4</v>
      </c>
      <c r="G25" s="87">
        <f t="shared" si="0"/>
        <v>53840.4</v>
      </c>
      <c r="H25" s="89">
        <v>0.298364439525174</v>
      </c>
      <c r="I25" s="90">
        <v>17832.924683469901</v>
      </c>
      <c r="J25" s="91">
        <v>0.33121828001779102</v>
      </c>
      <c r="K25" s="92">
        <f>SERRALHEIRO!D131</f>
        <v>1</v>
      </c>
      <c r="L25" s="93">
        <f t="shared" si="1"/>
        <v>7.230821606022203E-2</v>
      </c>
      <c r="M25" s="94">
        <f>SERRALHEIRO!E133</f>
        <v>3893.1032759687782</v>
      </c>
      <c r="N25" s="95">
        <f t="shared" si="4"/>
        <v>7.230821606022203E-2</v>
      </c>
      <c r="O25" s="89">
        <f t="shared" si="5"/>
        <v>0.32080620332559606</v>
      </c>
      <c r="P25" s="90">
        <f t="shared" si="6"/>
        <v>21726.027959438677</v>
      </c>
      <c r="Q25" s="91">
        <f t="shared" si="3"/>
        <v>0.4035264960780135</v>
      </c>
      <c r="S25" s="107"/>
      <c r="T25" s="108"/>
      <c r="U25" s="108"/>
      <c r="V25" s="108"/>
    </row>
    <row r="26" spans="1:22" ht="38.25" x14ac:dyDescent="0.25">
      <c r="A26" s="98"/>
      <c r="B26" s="99" t="s">
        <v>48</v>
      </c>
      <c r="C26" s="85" t="s">
        <v>49</v>
      </c>
      <c r="D26" s="86" t="s">
        <v>30</v>
      </c>
      <c r="E26" s="84">
        <v>10</v>
      </c>
      <c r="F26" s="87">
        <v>53840.4</v>
      </c>
      <c r="G26" s="87">
        <f t="shared" si="0"/>
        <v>538404</v>
      </c>
      <c r="H26" s="89">
        <v>0.248497987265374</v>
      </c>
      <c r="I26" s="90">
        <v>170614.528950785</v>
      </c>
      <c r="J26" s="91">
        <v>0.31688941566330298</v>
      </c>
      <c r="K26" s="92">
        <v>10</v>
      </c>
      <c r="L26" s="93">
        <f t="shared" si="1"/>
        <v>7.230821606022203E-2</v>
      </c>
      <c r="M26" s="94">
        <f>PEDREIRO!E133</f>
        <v>38931.032759687783</v>
      </c>
      <c r="N26" s="95">
        <f t="shared" si="4"/>
        <v>7.230821606022203E-2</v>
      </c>
      <c r="O26" s="89">
        <f t="shared" si="5"/>
        <v>0.33109785271799902</v>
      </c>
      <c r="P26" s="90">
        <f t="shared" si="6"/>
        <v>209545.56171047277</v>
      </c>
      <c r="Q26" s="91">
        <f t="shared" si="3"/>
        <v>0.38919763172352501</v>
      </c>
      <c r="S26" s="107"/>
      <c r="T26" s="108"/>
      <c r="U26" s="108"/>
      <c r="V26" s="108"/>
    </row>
    <row r="27" spans="1:22" ht="38.25" x14ac:dyDescent="0.25">
      <c r="A27" s="98"/>
      <c r="B27" s="84">
        <v>13</v>
      </c>
      <c r="C27" s="85" t="s">
        <v>50</v>
      </c>
      <c r="D27" s="86" t="s">
        <v>30</v>
      </c>
      <c r="E27" s="84">
        <v>8</v>
      </c>
      <c r="F27" s="87">
        <v>45502.559999999998</v>
      </c>
      <c r="G27" s="87">
        <f t="shared" si="0"/>
        <v>364020.47999999998</v>
      </c>
      <c r="H27" s="89">
        <v>0.25878963665777699</v>
      </c>
      <c r="I27" s="90">
        <v>118781.005077697</v>
      </c>
      <c r="J27" s="91">
        <v>0.32630308349051401</v>
      </c>
      <c r="K27" s="92">
        <v>8</v>
      </c>
      <c r="L27" s="93">
        <f t="shared" si="1"/>
        <v>7.2319829556600518E-2</v>
      </c>
      <c r="M27" s="94">
        <f>'AJUDANTE PRÁTICO'!E104</f>
        <v>26325.899068711904</v>
      </c>
      <c r="N27" s="95">
        <f t="shared" si="4"/>
        <v>7.2319829556600518E-2</v>
      </c>
      <c r="O27" s="89">
        <f t="shared" si="5"/>
        <v>0.28656741443555456</v>
      </c>
      <c r="P27" s="90">
        <f t="shared" si="6"/>
        <v>145106.9041464089</v>
      </c>
      <c r="Q27" s="91">
        <f t="shared" si="3"/>
        <v>0.39862291304711456</v>
      </c>
      <c r="S27" s="107"/>
      <c r="T27" s="108"/>
      <c r="U27" s="108"/>
      <c r="V27" s="108"/>
    </row>
    <row r="28" spans="1:22" ht="38.25" x14ac:dyDescent="0.25">
      <c r="A28" s="98"/>
      <c r="B28" s="99" t="s">
        <v>51</v>
      </c>
      <c r="C28" s="85" t="s">
        <v>52</v>
      </c>
      <c r="D28" s="86" t="s">
        <v>30</v>
      </c>
      <c r="E28" s="84">
        <v>12</v>
      </c>
      <c r="F28" s="87">
        <v>40928.76</v>
      </c>
      <c r="G28" s="87">
        <f t="shared" si="0"/>
        <v>491145.12</v>
      </c>
      <c r="H28" s="89">
        <v>0.21424758487895401</v>
      </c>
      <c r="I28" s="90">
        <v>146221.13538592699</v>
      </c>
      <c r="J28" s="91">
        <v>0.29771472713793201</v>
      </c>
      <c r="K28" s="92">
        <v>12</v>
      </c>
      <c r="L28" s="93">
        <f t="shared" si="1"/>
        <v>7.2793312024612838E-2</v>
      </c>
      <c r="M28" s="94">
        <f>'AUXILIAR DE OBRAS'!E212</f>
        <v>35752.079969525912</v>
      </c>
      <c r="N28" s="95">
        <f t="shared" si="4"/>
        <v>7.2793312024612838E-2</v>
      </c>
      <c r="O28" s="89">
        <f t="shared" si="5"/>
        <v>0.24214815073429083</v>
      </c>
      <c r="P28" s="90">
        <f t="shared" si="6"/>
        <v>181973.21535545291</v>
      </c>
      <c r="Q28" s="91">
        <f t="shared" si="3"/>
        <v>0.3705080391625451</v>
      </c>
      <c r="S28" s="107"/>
      <c r="T28" s="108"/>
      <c r="U28" s="108"/>
      <c r="V28" s="108"/>
    </row>
    <row r="29" spans="1:22" ht="63.75" x14ac:dyDescent="0.25">
      <c r="A29" s="98"/>
      <c r="B29" s="99" t="s">
        <v>53</v>
      </c>
      <c r="C29" s="85" t="s">
        <v>54</v>
      </c>
      <c r="D29" s="112" t="s">
        <v>55</v>
      </c>
      <c r="E29" s="84">
        <v>3</v>
      </c>
      <c r="F29" s="87">
        <v>34790.04</v>
      </c>
      <c r="G29" s="87">
        <f t="shared" si="0"/>
        <v>104370.12</v>
      </c>
      <c r="H29" s="89">
        <v>0.16935483870967799</v>
      </c>
      <c r="I29" s="90">
        <v>17675.584838709699</v>
      </c>
      <c r="J29" s="91">
        <v>0.16935483870967799</v>
      </c>
      <c r="K29" s="92">
        <v>3</v>
      </c>
      <c r="L29" s="93">
        <f t="shared" si="1"/>
        <v>8.3333333333333343E-2</v>
      </c>
      <c r="M29" s="94">
        <f>'VAN A DIESEL'!E76</f>
        <v>8697.51</v>
      </c>
      <c r="N29" s="95">
        <f t="shared" si="4"/>
        <v>8.3333333333333343E-2</v>
      </c>
      <c r="O29" s="89">
        <f>L29+H29</f>
        <v>0.25268817204301131</v>
      </c>
      <c r="P29" s="90">
        <f t="shared" si="6"/>
        <v>26373.094838709701</v>
      </c>
      <c r="Q29" s="91">
        <f t="shared" si="3"/>
        <v>0.25268817204301097</v>
      </c>
      <c r="T29" s="108"/>
      <c r="U29" s="108"/>
      <c r="V29" s="108"/>
    </row>
    <row r="30" spans="1:22" x14ac:dyDescent="0.25">
      <c r="A30" s="98"/>
      <c r="B30" s="99"/>
      <c r="C30"/>
      <c r="D30" s="86"/>
      <c r="E30"/>
      <c r="F30"/>
      <c r="G30" s="87"/>
      <c r="H30" s="89"/>
      <c r="I30" s="90"/>
      <c r="J30" s="91"/>
      <c r="K30" s="113"/>
      <c r="L30" s="114"/>
      <c r="M30" s="90"/>
      <c r="N30" s="115"/>
      <c r="O30" s="89"/>
      <c r="P30" s="90"/>
      <c r="Q30" s="91"/>
      <c r="T30" s="108"/>
      <c r="U30" s="108"/>
      <c r="V30" s="108"/>
    </row>
    <row r="31" spans="1:22" ht="15" customHeight="1" x14ac:dyDescent="0.25">
      <c r="B31" s="4" t="s">
        <v>27</v>
      </c>
      <c r="C31" s="4"/>
      <c r="D31" s="3">
        <f>SUM(G15:G29)</f>
        <v>3270000</v>
      </c>
      <c r="E31" s="3"/>
      <c r="F31" s="3"/>
      <c r="G31" s="3"/>
      <c r="H31" s="116"/>
      <c r="I31" s="117">
        <f>SUM(I15:I29)</f>
        <v>996839.74991010537</v>
      </c>
      <c r="J31" s="118">
        <f>I31/D31</f>
        <v>0.30484396021715759</v>
      </c>
      <c r="K31" s="92">
        <f>SUM(K15:K28)</f>
        <v>60</v>
      </c>
      <c r="L31" s="119">
        <f>M31/D31</f>
        <v>7.2642672289982918E-2</v>
      </c>
      <c r="M31" s="94">
        <f>SUM(M15:M29)</f>
        <v>237541.53838824414</v>
      </c>
      <c r="N31" s="120">
        <f>M31/D31</f>
        <v>7.2642672289982918E-2</v>
      </c>
      <c r="O31" s="116"/>
      <c r="P31" s="94">
        <f>SUM(P16:P30)</f>
        <v>1214341.9573911382</v>
      </c>
      <c r="Q31" s="121">
        <f>P31/D31</f>
        <v>0.37135839675569976</v>
      </c>
    </row>
    <row r="32" spans="1:22" x14ac:dyDescent="0.25">
      <c r="B32" s="122"/>
      <c r="C32" s="122"/>
      <c r="D32" s="123"/>
      <c r="E32" s="123"/>
      <c r="F32" s="123"/>
      <c r="G32" s="124"/>
      <c r="H32" s="125"/>
      <c r="I32" s="126"/>
      <c r="J32" s="127"/>
      <c r="K32" s="128"/>
      <c r="L32" s="129"/>
      <c r="M32" s="130"/>
      <c r="N32" s="131"/>
      <c r="O32" s="125"/>
      <c r="P32" s="123"/>
      <c r="Q32" s="132"/>
    </row>
    <row r="33" spans="2:22" x14ac:dyDescent="0.25">
      <c r="B33" s="133"/>
      <c r="C33" s="133"/>
      <c r="D33" s="134"/>
      <c r="E33" s="135"/>
      <c r="F33" s="136"/>
      <c r="G33" s="136"/>
      <c r="H33" s="56"/>
      <c r="I33" s="137"/>
      <c r="J33" s="138"/>
      <c r="K33" s="138"/>
      <c r="L33" s="138"/>
      <c r="M33" s="138"/>
      <c r="N33" s="139"/>
      <c r="O33" s="56"/>
      <c r="P33" s="140"/>
      <c r="Q33" s="141"/>
    </row>
    <row r="34" spans="2:22" x14ac:dyDescent="0.25">
      <c r="B34" s="133"/>
      <c r="C34" s="2">
        <f>D31</f>
        <v>3270000</v>
      </c>
      <c r="D34" s="138"/>
      <c r="E34" s="138"/>
      <c r="F34" s="138"/>
      <c r="G34" s="138"/>
      <c r="H34" s="138"/>
      <c r="I34" s="137"/>
      <c r="J34" s="138"/>
      <c r="K34" s="138"/>
      <c r="L34" s="140"/>
      <c r="M34" s="141"/>
      <c r="N34" s="53"/>
      <c r="O34" s="142"/>
      <c r="P34" s="140"/>
      <c r="Q34" s="141"/>
      <c r="U34" s="23"/>
      <c r="V34" s="23"/>
    </row>
    <row r="35" spans="2:22" x14ac:dyDescent="0.25">
      <c r="B35" s="143"/>
      <c r="C35" s="2"/>
      <c r="D35" s="138"/>
      <c r="E35" s="138"/>
      <c r="F35" s="138"/>
      <c r="G35" s="134"/>
      <c r="H35" s="144"/>
      <c r="I35" s="135"/>
      <c r="J35" s="144"/>
      <c r="K35" s="145"/>
      <c r="L35" s="56"/>
      <c r="M35" s="141"/>
      <c r="N35" s="56"/>
      <c r="O35" s="140"/>
      <c r="P35" s="140"/>
      <c r="Q35" s="141"/>
      <c r="U35" s="23"/>
      <c r="V35" s="23"/>
    </row>
    <row r="36" spans="2:22" ht="17.850000000000001" customHeight="1" x14ac:dyDescent="0.25">
      <c r="B36" s="133"/>
      <c r="C36" s="133"/>
      <c r="D36" s="138"/>
      <c r="E36" s="138"/>
      <c r="F36" s="138"/>
      <c r="G36" s="146"/>
      <c r="H36" s="147"/>
      <c r="I36" s="27"/>
      <c r="J36" s="148"/>
      <c r="K36" s="149"/>
      <c r="L36" s="56"/>
      <c r="M36" s="141"/>
      <c r="N36" s="56"/>
      <c r="O36" s="140"/>
      <c r="P36" s="140"/>
      <c r="Q36" s="141"/>
      <c r="U36" s="23"/>
      <c r="V36" s="23"/>
    </row>
    <row r="37" spans="2:22" ht="20.65" customHeight="1" x14ac:dyDescent="0.25">
      <c r="B37" s="133"/>
      <c r="C37" s="133"/>
      <c r="D37" s="138"/>
      <c r="E37" s="138"/>
      <c r="F37" s="138"/>
      <c r="G37" s="1" t="s">
        <v>56</v>
      </c>
      <c r="H37" s="1"/>
      <c r="I37" s="150">
        <f>N31</f>
        <v>7.2642672289982918E-2</v>
      </c>
      <c r="J37" s="144"/>
      <c r="K37" s="145"/>
      <c r="L37" s="56"/>
      <c r="M37" s="151" t="s">
        <v>57</v>
      </c>
      <c r="N37" s="274">
        <f>M31</f>
        <v>237541.53838824414</v>
      </c>
      <c r="O37" s="274"/>
      <c r="P37" s="152"/>
      <c r="Q37" s="141"/>
      <c r="U37" s="23"/>
      <c r="V37" s="23"/>
    </row>
    <row r="38" spans="2:22" x14ac:dyDescent="0.25">
      <c r="B38" s="133"/>
      <c r="C38" s="133"/>
      <c r="D38" s="138"/>
      <c r="E38" s="138"/>
      <c r="F38" s="138"/>
      <c r="G38" s="1" t="s">
        <v>59</v>
      </c>
      <c r="H38" s="1"/>
      <c r="I38" s="150">
        <f>Q31</f>
        <v>0.37135839675569976</v>
      </c>
      <c r="J38" s="148"/>
      <c r="K38" s="149"/>
      <c r="L38" s="56"/>
      <c r="M38" s="153" t="s">
        <v>60</v>
      </c>
      <c r="N38" s="274">
        <f>P31</f>
        <v>1214341.9573911382</v>
      </c>
      <c r="O38" s="274"/>
      <c r="P38" s="152"/>
      <c r="Q38" s="141"/>
      <c r="U38" s="23"/>
      <c r="V38" s="23"/>
    </row>
    <row r="39" spans="2:22" x14ac:dyDescent="0.25">
      <c r="B39" s="133"/>
      <c r="C39" s="154"/>
      <c r="D39" s="138"/>
      <c r="E39" s="138"/>
      <c r="F39" s="138"/>
      <c r="G39" s="134"/>
      <c r="H39" s="148"/>
      <c r="I39" s="135"/>
      <c r="J39" s="148"/>
      <c r="K39" s="149"/>
      <c r="L39" s="56"/>
      <c r="M39" s="153" t="s">
        <v>61</v>
      </c>
      <c r="N39" s="274">
        <f>C34-N38</f>
        <v>2055658.0426088618</v>
      </c>
      <c r="O39" s="274"/>
      <c r="P39" s="152"/>
      <c r="Q39" s="141"/>
      <c r="U39" s="23"/>
      <c r="V39" s="23"/>
    </row>
    <row r="40" spans="2:22" x14ac:dyDescent="0.25">
      <c r="B40" s="133"/>
      <c r="C40" s="154"/>
      <c r="D40" s="138"/>
      <c r="E40" s="138"/>
      <c r="F40" s="138"/>
      <c r="G40" s="134"/>
      <c r="H40" s="138"/>
      <c r="I40" s="135"/>
      <c r="J40" s="148"/>
      <c r="K40" s="149"/>
      <c r="L40" s="56"/>
      <c r="M40" s="153"/>
      <c r="N40" s="155"/>
      <c r="O40" s="155"/>
      <c r="P40" s="134"/>
      <c r="Q40" s="141"/>
      <c r="U40" s="23"/>
      <c r="V40" s="23"/>
    </row>
    <row r="41" spans="2:22" x14ac:dyDescent="0.25">
      <c r="B41" s="133"/>
      <c r="C41" s="156"/>
      <c r="D41" s="134"/>
      <c r="E41" s="144"/>
      <c r="F41" s="144"/>
      <c r="G41" s="134"/>
      <c r="H41" s="148"/>
      <c r="I41" s="135"/>
      <c r="J41" s="148"/>
      <c r="K41" s="149"/>
      <c r="L41" s="56"/>
      <c r="M41" s="141"/>
      <c r="N41" s="56"/>
      <c r="O41" s="56"/>
      <c r="P41" s="140"/>
      <c r="Q41" s="141"/>
      <c r="U41" s="23"/>
      <c r="V41" s="23"/>
    </row>
    <row r="42" spans="2:22" x14ac:dyDescent="0.25">
      <c r="B42" s="157"/>
      <c r="C42" s="158"/>
      <c r="D42" s="157"/>
      <c r="E42" s="159"/>
      <c r="F42" s="160"/>
      <c r="G42" s="160"/>
      <c r="H42" s="56"/>
      <c r="I42" s="54"/>
      <c r="J42" s="55"/>
      <c r="K42" s="15"/>
      <c r="L42" s="140"/>
      <c r="M42" s="141"/>
      <c r="N42" s="56"/>
      <c r="O42" s="140"/>
      <c r="P42" s="56"/>
      <c r="Q42" s="55"/>
    </row>
    <row r="110" spans="5:5" x14ac:dyDescent="0.25">
      <c r="E110" s="18" t="e">
        <v>#VALUE!</v>
      </c>
    </row>
  </sheetData>
  <mergeCells count="23">
    <mergeCell ref="G38:H38"/>
    <mergeCell ref="N38:O38"/>
    <mergeCell ref="N39:O39"/>
    <mergeCell ref="B31:C31"/>
    <mergeCell ref="D31:G31"/>
    <mergeCell ref="C34:C35"/>
    <mergeCell ref="G37:H37"/>
    <mergeCell ref="N37:O37"/>
    <mergeCell ref="G13:G14"/>
    <mergeCell ref="H13:J13"/>
    <mergeCell ref="K13:K14"/>
    <mergeCell ref="L13:N13"/>
    <mergeCell ref="O13:Q13"/>
    <mergeCell ref="B13:B14"/>
    <mergeCell ref="C13:C14"/>
    <mergeCell ref="D13:D14"/>
    <mergeCell ref="E13:E14"/>
    <mergeCell ref="F13:F14"/>
    <mergeCell ref="C3:S3"/>
    <mergeCell ref="C4:S4"/>
    <mergeCell ref="C5:S5"/>
    <mergeCell ref="C9:F9"/>
    <mergeCell ref="O10:Q10"/>
  </mergeCells>
  <conditionalFormatting sqref="Q16:Q32">
    <cfRule type="cellIs" priority="2" operator="equal">
      <formula>$T$2</formula>
    </cfRule>
  </conditionalFormatting>
  <conditionalFormatting sqref="Q16:Q32">
    <cfRule type="cellIs" priority="3" operator="greaterThan">
      <formula>$T$2</formula>
    </cfRule>
  </conditionalFormatting>
  <conditionalFormatting sqref="Q15:Q29">
    <cfRule type="cellIs" priority="4" operator="equal">
      <formula>$T$2</formula>
    </cfRule>
  </conditionalFormatting>
  <conditionalFormatting sqref="Q15:Q29">
    <cfRule type="cellIs" priority="5" operator="greaterThan">
      <formula>$T$2</formula>
    </cfRule>
  </conditionalFormatting>
  <pageMargins left="0.78749999999999998" right="0.78749999999999998" top="1.05277777777778" bottom="1.05277777777778" header="0.78749999999999998" footer="0.78749999999999998"/>
  <pageSetup paperSize="9" firstPageNumber="0" fitToHeight="2" orientation="landscape" horizontalDpi="300" verticalDpi="300"/>
  <headerFooter>
    <oddHeader>&amp;C&amp;"Times New Roman,Normal"&amp;12&amp;A</oddHeader>
    <oddFooter>&amp;C&amp;"Times New Roman,Normal"&amp;12Página &amp;P</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99"/>
  <sheetViews>
    <sheetView zoomScale="75" zoomScaleNormal="75" workbookViewId="0">
      <selection activeCell="A2" sqref="A2"/>
    </sheetView>
  </sheetViews>
  <sheetFormatPr defaultRowHeight="15" x14ac:dyDescent="0.25"/>
  <cols>
    <col min="1" max="1" width="7.140625" style="161" customWidth="1"/>
    <col min="2" max="2" width="29.28515625" style="161" customWidth="1"/>
    <col min="3" max="3" width="55.140625" style="161" customWidth="1"/>
    <col min="4" max="4" width="12.85546875" style="161" customWidth="1"/>
    <col min="5" max="5" width="15.140625" style="161" customWidth="1"/>
    <col min="6" max="6" width="10.7109375" style="161" customWidth="1"/>
    <col min="7" max="7" width="9.140625" style="161" customWidth="1"/>
    <col min="8" max="8" width="11.7109375" style="161" customWidth="1"/>
    <col min="9" max="9" width="10.7109375" style="161" customWidth="1"/>
    <col min="10" max="10" width="9.140625" style="161" customWidth="1"/>
    <col min="11" max="11" width="11.28515625" style="161" customWidth="1"/>
    <col min="12" max="1025" width="8.7109375" style="161" customWidth="1"/>
  </cols>
  <sheetData>
    <row r="1" spans="1:11" ht="45" x14ac:dyDescent="0.25">
      <c r="A1" s="275" t="s">
        <v>62</v>
      </c>
      <c r="B1" s="275"/>
      <c r="C1" s="275"/>
      <c r="D1" s="275"/>
      <c r="E1" s="275"/>
      <c r="G1" s="162" t="s">
        <v>63</v>
      </c>
      <c r="H1" s="163" t="s">
        <v>64</v>
      </c>
      <c r="I1" s="164" t="s">
        <v>65</v>
      </c>
      <c r="J1" s="164" t="s">
        <v>66</v>
      </c>
      <c r="K1" s="164" t="s">
        <v>67</v>
      </c>
    </row>
    <row r="2" spans="1:11" ht="23.25" x14ac:dyDescent="0.25">
      <c r="A2" s="276" t="s">
        <v>68</v>
      </c>
      <c r="B2" s="276"/>
      <c r="C2" s="276"/>
      <c r="D2" s="276"/>
      <c r="E2" s="276"/>
      <c r="G2" s="165">
        <f>'MEMÓRIA CÁLCULO DAS OBRIGAÇÕES'!L4</f>
        <v>0</v>
      </c>
      <c r="H2" s="165">
        <f>'MEMÓRIA CÁLCULO DAS OBRIGAÇÕES'!M4</f>
        <v>0</v>
      </c>
      <c r="I2" s="165">
        <f>'MEMÓRIA CÁLCULO DAS OBRIGAÇÕES'!N4</f>
        <v>0</v>
      </c>
      <c r="J2" s="166">
        <f>'MEMÓRIA CÁLCULO DAS OBRIGAÇÕES'!O4</f>
        <v>0</v>
      </c>
      <c r="K2" s="167">
        <f>'MEMÓRIA CÁLCULO DAS OBRIGAÇÕES'!P4</f>
        <v>0</v>
      </c>
    </row>
    <row r="3" spans="1:11" ht="18" customHeight="1" x14ac:dyDescent="0.25">
      <c r="A3" s="293" t="s">
        <v>257</v>
      </c>
      <c r="B3" s="293"/>
      <c r="C3" s="293"/>
      <c r="D3" s="293"/>
      <c r="E3" s="293"/>
    </row>
    <row r="4" spans="1:11" x14ac:dyDescent="0.25">
      <c r="A4" s="278"/>
      <c r="B4" s="278"/>
      <c r="C4" s="278"/>
      <c r="D4" s="278"/>
      <c r="E4" s="278"/>
    </row>
    <row r="5" spans="1:11" x14ac:dyDescent="0.25">
      <c r="A5" s="168"/>
      <c r="B5" s="169"/>
      <c r="C5" s="169"/>
      <c r="D5" s="170" t="s">
        <v>28</v>
      </c>
      <c r="E5" s="171" t="s">
        <v>70</v>
      </c>
      <c r="K5" s="161" t="s">
        <v>28</v>
      </c>
    </row>
    <row r="6" spans="1:11" x14ac:dyDescent="0.25">
      <c r="A6" s="172" t="s">
        <v>71</v>
      </c>
      <c r="B6" s="169"/>
      <c r="C6" s="173" t="s">
        <v>72</v>
      </c>
      <c r="D6" s="174" t="s">
        <v>73</v>
      </c>
      <c r="E6" s="175">
        <v>1966.8</v>
      </c>
      <c r="K6" s="161" t="s">
        <v>73</v>
      </c>
    </row>
    <row r="7" spans="1:11" x14ac:dyDescent="0.25">
      <c r="A7" s="279"/>
      <c r="B7" s="279"/>
      <c r="C7" s="279"/>
      <c r="D7" s="279"/>
      <c r="E7" s="279"/>
    </row>
    <row r="8" spans="1:11" x14ac:dyDescent="0.25">
      <c r="A8" s="172" t="s">
        <v>74</v>
      </c>
      <c r="B8" s="169"/>
      <c r="C8" s="173" t="s">
        <v>75</v>
      </c>
      <c r="D8" s="170" t="s">
        <v>28</v>
      </c>
      <c r="E8" s="171" t="s">
        <v>70</v>
      </c>
      <c r="K8" s="161" t="s">
        <v>28</v>
      </c>
    </row>
    <row r="9" spans="1:11" x14ac:dyDescent="0.25">
      <c r="A9" s="168"/>
      <c r="B9" s="169"/>
      <c r="C9" s="169" t="s">
        <v>76</v>
      </c>
      <c r="D9" s="174" t="s">
        <v>73</v>
      </c>
      <c r="E9" s="175">
        <v>1966.8</v>
      </c>
      <c r="K9" s="161" t="s">
        <v>73</v>
      </c>
    </row>
    <row r="10" spans="1:11" x14ac:dyDescent="0.25">
      <c r="A10" s="168"/>
      <c r="B10" s="169"/>
      <c r="C10" s="169" t="s">
        <v>77</v>
      </c>
      <c r="D10" s="174" t="s">
        <v>73</v>
      </c>
      <c r="E10" s="175"/>
      <c r="K10" s="161" t="s">
        <v>73</v>
      </c>
    </row>
    <row r="11" spans="1:11" x14ac:dyDescent="0.25">
      <c r="A11" s="168"/>
      <c r="B11" s="169"/>
      <c r="C11" s="173" t="s">
        <v>78</v>
      </c>
      <c r="D11" s="174" t="s">
        <v>73</v>
      </c>
      <c r="E11" s="176">
        <f>E9+E10</f>
        <v>1966.8</v>
      </c>
      <c r="K11" s="161" t="s">
        <v>73</v>
      </c>
    </row>
    <row r="12" spans="1:11" x14ac:dyDescent="0.25">
      <c r="A12" s="279"/>
      <c r="B12" s="279"/>
      <c r="C12" s="279"/>
      <c r="D12" s="279"/>
      <c r="E12" s="279"/>
    </row>
    <row r="13" spans="1:11" x14ac:dyDescent="0.25">
      <c r="A13" s="172" t="s">
        <v>79</v>
      </c>
      <c r="B13" s="169"/>
      <c r="C13" s="173" t="s">
        <v>80</v>
      </c>
      <c r="D13" s="170" t="s">
        <v>28</v>
      </c>
      <c r="E13" s="171" t="s">
        <v>70</v>
      </c>
      <c r="K13" s="161" t="s">
        <v>28</v>
      </c>
    </row>
    <row r="14" spans="1:11" x14ac:dyDescent="0.25">
      <c r="A14" s="168"/>
      <c r="B14" s="170" t="s">
        <v>81</v>
      </c>
      <c r="C14" s="173" t="s">
        <v>82</v>
      </c>
      <c r="D14" s="174" t="s">
        <v>73</v>
      </c>
      <c r="E14" s="177" t="s">
        <v>73</v>
      </c>
      <c r="K14" s="161" t="s">
        <v>73</v>
      </c>
    </row>
    <row r="15" spans="1:11" x14ac:dyDescent="0.25">
      <c r="A15" s="168"/>
      <c r="B15" s="174" t="s">
        <v>83</v>
      </c>
      <c r="C15" s="169" t="s">
        <v>84</v>
      </c>
      <c r="D15" s="178">
        <v>0.2</v>
      </c>
      <c r="E15" s="175">
        <f t="shared" ref="E15:E22" si="0">$E$11*D15</f>
        <v>393.36</v>
      </c>
      <c r="K15" s="161">
        <v>0.2</v>
      </c>
    </row>
    <row r="16" spans="1:11" x14ac:dyDescent="0.25">
      <c r="A16" s="168"/>
      <c r="B16" s="174" t="s">
        <v>85</v>
      </c>
      <c r="C16" s="169" t="s">
        <v>86</v>
      </c>
      <c r="D16" s="178">
        <v>0.08</v>
      </c>
      <c r="E16" s="175">
        <f t="shared" si="0"/>
        <v>157.34399999999999</v>
      </c>
      <c r="K16" s="161">
        <v>0.08</v>
      </c>
    </row>
    <row r="17" spans="1:11" x14ac:dyDescent="0.25">
      <c r="A17" s="168"/>
      <c r="B17" s="174" t="s">
        <v>87</v>
      </c>
      <c r="C17" s="169" t="s">
        <v>88</v>
      </c>
      <c r="D17" s="178">
        <v>1.4999999999999999E-2</v>
      </c>
      <c r="E17" s="175">
        <f t="shared" si="0"/>
        <v>29.501999999999999</v>
      </c>
      <c r="K17" s="161">
        <v>1.4999999999999999E-2</v>
      </c>
    </row>
    <row r="18" spans="1:11" x14ac:dyDescent="0.25">
      <c r="A18" s="168"/>
      <c r="B18" s="174" t="s">
        <v>89</v>
      </c>
      <c r="C18" s="169" t="s">
        <v>90</v>
      </c>
      <c r="D18" s="178">
        <v>0.01</v>
      </c>
      <c r="E18" s="175">
        <f t="shared" si="0"/>
        <v>19.667999999999999</v>
      </c>
      <c r="K18" s="161">
        <v>0.01</v>
      </c>
    </row>
    <row r="19" spans="1:11" x14ac:dyDescent="0.25">
      <c r="A19" s="168"/>
      <c r="B19" s="174" t="s">
        <v>91</v>
      </c>
      <c r="C19" s="169" t="s">
        <v>92</v>
      </c>
      <c r="D19" s="178">
        <v>2E-3</v>
      </c>
      <c r="E19" s="175">
        <f t="shared" si="0"/>
        <v>3.9336000000000002</v>
      </c>
      <c r="K19" s="161">
        <v>2E-3</v>
      </c>
    </row>
    <row r="20" spans="1:11" x14ac:dyDescent="0.25">
      <c r="A20" s="168"/>
      <c r="B20" s="174" t="s">
        <v>93</v>
      </c>
      <c r="C20" s="169" t="s">
        <v>94</v>
      </c>
      <c r="D20" s="178">
        <v>6.0000000000000001E-3</v>
      </c>
      <c r="E20" s="175">
        <f t="shared" si="0"/>
        <v>11.800800000000001</v>
      </c>
      <c r="K20" s="161">
        <v>6.0000000000000001E-3</v>
      </c>
    </row>
    <row r="21" spans="1:11" x14ac:dyDescent="0.25">
      <c r="A21" s="168"/>
      <c r="B21" s="174" t="s">
        <v>95</v>
      </c>
      <c r="C21" s="169" t="s">
        <v>96</v>
      </c>
      <c r="D21" s="178">
        <v>2.5000000000000001E-2</v>
      </c>
      <c r="E21" s="175">
        <f t="shared" si="0"/>
        <v>49.17</v>
      </c>
      <c r="K21" s="161">
        <v>2.5000000000000001E-2</v>
      </c>
    </row>
    <row r="22" spans="1:11" ht="25.5" x14ac:dyDescent="0.25">
      <c r="A22" s="168"/>
      <c r="B22" s="174" t="s">
        <v>97</v>
      </c>
      <c r="C22" s="169" t="s">
        <v>98</v>
      </c>
      <c r="D22" s="178">
        <v>5.2499999999999998E-2</v>
      </c>
      <c r="E22" s="175">
        <f t="shared" si="0"/>
        <v>103.25699999999999</v>
      </c>
      <c r="K22" s="161">
        <v>5.2499999999999998E-2</v>
      </c>
    </row>
    <row r="23" spans="1:11" x14ac:dyDescent="0.25">
      <c r="A23" s="168"/>
      <c r="B23" s="169"/>
      <c r="C23" s="170" t="s">
        <v>99</v>
      </c>
      <c r="D23" s="179">
        <v>0.39050000000000001</v>
      </c>
      <c r="E23" s="176">
        <f>SUM(E15:E22)</f>
        <v>768.03539999999975</v>
      </c>
      <c r="K23" s="161">
        <v>0.39050000000000001</v>
      </c>
    </row>
    <row r="24" spans="1:11" x14ac:dyDescent="0.25">
      <c r="A24" s="279"/>
      <c r="B24" s="279"/>
      <c r="C24" s="279"/>
      <c r="D24" s="279"/>
      <c r="E24" s="279"/>
    </row>
    <row r="25" spans="1:11" x14ac:dyDescent="0.25">
      <c r="A25" s="168"/>
      <c r="B25" s="170" t="s">
        <v>100</v>
      </c>
      <c r="C25" s="173" t="s">
        <v>101</v>
      </c>
      <c r="D25" s="170" t="s">
        <v>28</v>
      </c>
      <c r="E25" s="171" t="s">
        <v>70</v>
      </c>
      <c r="K25" s="161" t="s">
        <v>28</v>
      </c>
    </row>
    <row r="26" spans="1:11" x14ac:dyDescent="0.25">
      <c r="A26" s="168"/>
      <c r="B26" s="174" t="s">
        <v>102</v>
      </c>
      <c r="C26" s="169" t="s">
        <v>103</v>
      </c>
      <c r="D26" s="178">
        <v>8.3330000000000001E-2</v>
      </c>
      <c r="E26" s="175">
        <f t="shared" ref="E26:E33" si="1">$E$11*D26</f>
        <v>163.89344399999999</v>
      </c>
      <c r="K26" s="161">
        <v>8.3330000000000001E-2</v>
      </c>
    </row>
    <row r="27" spans="1:11" x14ac:dyDescent="0.25">
      <c r="A27" s="168"/>
      <c r="B27" s="174" t="s">
        <v>104</v>
      </c>
      <c r="C27" s="169" t="s">
        <v>105</v>
      </c>
      <c r="D27" s="178">
        <v>0.11111</v>
      </c>
      <c r="E27" s="175">
        <f t="shared" si="1"/>
        <v>218.531148</v>
      </c>
      <c r="K27" s="161">
        <v>0.11111</v>
      </c>
    </row>
    <row r="28" spans="1:11" x14ac:dyDescent="0.25">
      <c r="A28" s="168"/>
      <c r="B28" s="174" t="s">
        <v>106</v>
      </c>
      <c r="C28" s="169" t="s">
        <v>107</v>
      </c>
      <c r="D28" s="178">
        <v>1.9439999999999999E-2</v>
      </c>
      <c r="E28" s="175">
        <f t="shared" si="1"/>
        <v>38.234591999999999</v>
      </c>
      <c r="K28" s="161">
        <v>1.9439999999999999E-2</v>
      </c>
    </row>
    <row r="29" spans="1:11" x14ac:dyDescent="0.25">
      <c r="A29" s="168"/>
      <c r="B29" s="174" t="s">
        <v>108</v>
      </c>
      <c r="C29" s="169" t="s">
        <v>109</v>
      </c>
      <c r="D29" s="178">
        <v>1.389E-2</v>
      </c>
      <c r="E29" s="175">
        <f t="shared" si="1"/>
        <v>27.318852</v>
      </c>
      <c r="K29" s="161">
        <v>1.389E-2</v>
      </c>
    </row>
    <row r="30" spans="1:11" x14ac:dyDescent="0.25">
      <c r="A30" s="168"/>
      <c r="B30" s="174" t="s">
        <v>110</v>
      </c>
      <c r="C30" s="169" t="s">
        <v>111</v>
      </c>
      <c r="D30" s="178">
        <v>3.3300000000000001E-3</v>
      </c>
      <c r="E30" s="175">
        <f t="shared" si="1"/>
        <v>6.5494440000000003</v>
      </c>
      <c r="K30" s="161">
        <v>3.3300000000000001E-3</v>
      </c>
    </row>
    <row r="31" spans="1:11" x14ac:dyDescent="0.25">
      <c r="A31" s="168"/>
      <c r="B31" s="174" t="s">
        <v>112</v>
      </c>
      <c r="C31" s="169" t="s">
        <v>113</v>
      </c>
      <c r="D31" s="178">
        <v>2.7699999999999999E-3</v>
      </c>
      <c r="E31" s="175">
        <f t="shared" si="1"/>
        <v>5.4480360000000001</v>
      </c>
      <c r="K31" s="161">
        <v>2.7699999999999999E-3</v>
      </c>
    </row>
    <row r="32" spans="1:11" x14ac:dyDescent="0.25">
      <c r="A32" s="168"/>
      <c r="B32" s="174" t="s">
        <v>114</v>
      </c>
      <c r="C32" s="169" t="s">
        <v>115</v>
      </c>
      <c r="D32" s="178">
        <v>7.3999999999999999E-4</v>
      </c>
      <c r="E32" s="175">
        <f t="shared" si="1"/>
        <v>1.4554319999999998</v>
      </c>
      <c r="K32" s="161">
        <v>7.3999999999999999E-4</v>
      </c>
    </row>
    <row r="33" spans="1:11" x14ac:dyDescent="0.25">
      <c r="A33" s="168"/>
      <c r="B33" s="174" t="s">
        <v>116</v>
      </c>
      <c r="C33" s="169" t="s">
        <v>117</v>
      </c>
      <c r="D33" s="178">
        <v>2.1000000000000001E-4</v>
      </c>
      <c r="E33" s="175">
        <f t="shared" si="1"/>
        <v>0.41302800000000001</v>
      </c>
      <c r="K33" s="161">
        <v>2.1000000000000001E-4</v>
      </c>
    </row>
    <row r="34" spans="1:11" x14ac:dyDescent="0.25">
      <c r="A34" s="168"/>
      <c r="B34" s="169"/>
      <c r="C34" s="170" t="s">
        <v>118</v>
      </c>
      <c r="D34" s="179">
        <v>0.23482</v>
      </c>
      <c r="E34" s="176">
        <f>SUM(E26:E33)</f>
        <v>461.84397599999994</v>
      </c>
      <c r="K34" s="161">
        <v>0.23482</v>
      </c>
    </row>
    <row r="35" spans="1:11" x14ac:dyDescent="0.25">
      <c r="A35" s="279"/>
      <c r="B35" s="279"/>
      <c r="C35" s="279"/>
      <c r="D35" s="279"/>
      <c r="E35" s="279"/>
    </row>
    <row r="36" spans="1:11" ht="25.5" x14ac:dyDescent="0.25">
      <c r="A36" s="168"/>
      <c r="B36" s="170" t="s">
        <v>119</v>
      </c>
      <c r="C36" s="173" t="s">
        <v>120</v>
      </c>
      <c r="D36" s="170" t="s">
        <v>28</v>
      </c>
      <c r="E36" s="171" t="s">
        <v>70</v>
      </c>
      <c r="K36" s="161" t="s">
        <v>28</v>
      </c>
    </row>
    <row r="37" spans="1:11" x14ac:dyDescent="0.25">
      <c r="A37" s="168"/>
      <c r="B37" s="174" t="s">
        <v>121</v>
      </c>
      <c r="C37" s="169" t="s">
        <v>122</v>
      </c>
      <c r="D37" s="178">
        <v>4.1700000000000001E-3</v>
      </c>
      <c r="E37" s="175">
        <f t="shared" ref="E37:E42" si="2">$E$11*D37</f>
        <v>8.2015560000000001</v>
      </c>
      <c r="K37" s="161">
        <v>4.1700000000000001E-3</v>
      </c>
    </row>
    <row r="38" spans="1:11" x14ac:dyDescent="0.25">
      <c r="A38" s="168"/>
      <c r="B38" s="174" t="s">
        <v>123</v>
      </c>
      <c r="C38" s="169" t="s">
        <v>124</v>
      </c>
      <c r="D38" s="178">
        <v>1.67E-3</v>
      </c>
      <c r="E38" s="175">
        <f t="shared" si="2"/>
        <v>3.2845559999999998</v>
      </c>
      <c r="K38" s="161">
        <v>1.67E-3</v>
      </c>
    </row>
    <row r="39" spans="1:11" ht="38.25" x14ac:dyDescent="0.25">
      <c r="A39" s="168"/>
      <c r="B39" s="174" t="s">
        <v>125</v>
      </c>
      <c r="C39" s="169" t="s">
        <v>126</v>
      </c>
      <c r="D39" s="178">
        <v>3.2000000000000001E-2</v>
      </c>
      <c r="E39" s="175">
        <f t="shared" si="2"/>
        <v>62.937600000000003</v>
      </c>
      <c r="K39" s="161">
        <v>3.2000000000000001E-2</v>
      </c>
    </row>
    <row r="40" spans="1:11" ht="38.25" x14ac:dyDescent="0.25">
      <c r="A40" s="168"/>
      <c r="B40" s="174" t="s">
        <v>127</v>
      </c>
      <c r="C40" s="169" t="s">
        <v>128</v>
      </c>
      <c r="D40" s="178">
        <v>1.6000000000000001E-3</v>
      </c>
      <c r="E40" s="175">
        <f t="shared" si="2"/>
        <v>3.1468799999999999</v>
      </c>
      <c r="K40" s="161">
        <v>1.6000000000000001E-3</v>
      </c>
    </row>
    <row r="41" spans="1:11" ht="38.25" x14ac:dyDescent="0.25">
      <c r="A41" s="168"/>
      <c r="B41" s="174" t="s">
        <v>129</v>
      </c>
      <c r="C41" s="169" t="s">
        <v>130</v>
      </c>
      <c r="D41" s="178">
        <v>8.0000000000000002E-3</v>
      </c>
      <c r="E41" s="175">
        <f t="shared" si="2"/>
        <v>15.734400000000001</v>
      </c>
      <c r="K41" s="161">
        <v>8.0000000000000002E-3</v>
      </c>
    </row>
    <row r="42" spans="1:11" ht="38.25" x14ac:dyDescent="0.25">
      <c r="A42" s="168"/>
      <c r="B42" s="174" t="s">
        <v>131</v>
      </c>
      <c r="C42" s="169" t="s">
        <v>132</v>
      </c>
      <c r="D42" s="178">
        <v>4.0000000000000002E-4</v>
      </c>
      <c r="E42" s="175">
        <f t="shared" si="2"/>
        <v>0.78671999999999997</v>
      </c>
      <c r="K42" s="161">
        <v>4.0000000000000002E-4</v>
      </c>
    </row>
    <row r="43" spans="1:11" x14ac:dyDescent="0.25">
      <c r="A43" s="168"/>
      <c r="B43" s="169"/>
      <c r="C43" s="170" t="s">
        <v>133</v>
      </c>
      <c r="D43" s="179">
        <v>4.7840000000000001E-2</v>
      </c>
      <c r="E43" s="176">
        <f>SUM(E37:E42)</f>
        <v>94.091712000000001</v>
      </c>
      <c r="K43" s="161">
        <v>4.7840000000000001E-2</v>
      </c>
    </row>
    <row r="44" spans="1:11" x14ac:dyDescent="0.25">
      <c r="A44" s="279"/>
      <c r="B44" s="279"/>
      <c r="C44" s="279"/>
      <c r="D44" s="279"/>
      <c r="E44" s="279"/>
    </row>
    <row r="45" spans="1:11" x14ac:dyDescent="0.25">
      <c r="A45" s="168"/>
      <c r="B45" s="170" t="s">
        <v>134</v>
      </c>
      <c r="C45" s="173" t="s">
        <v>135</v>
      </c>
      <c r="D45" s="170" t="s">
        <v>28</v>
      </c>
      <c r="E45" s="171" t="s">
        <v>70</v>
      </c>
      <c r="K45" s="161" t="s">
        <v>28</v>
      </c>
    </row>
    <row r="46" spans="1:11" ht="25.5" x14ac:dyDescent="0.25">
      <c r="A46" s="168"/>
      <c r="B46" s="174" t="s">
        <v>136</v>
      </c>
      <c r="C46" s="169" t="s">
        <v>137</v>
      </c>
      <c r="D46" s="178">
        <v>9.1700000000000004E-2</v>
      </c>
      <c r="E46" s="175">
        <f>$E$11*D46</f>
        <v>180.35556</v>
      </c>
      <c r="K46" s="161">
        <v>9.1700000000000004E-2</v>
      </c>
    </row>
    <row r="47" spans="1:11" x14ac:dyDescent="0.25">
      <c r="A47" s="168"/>
      <c r="B47" s="169"/>
      <c r="C47" s="170" t="s">
        <v>138</v>
      </c>
      <c r="D47" s="179">
        <v>9.1700000000000004E-2</v>
      </c>
      <c r="E47" s="176">
        <f>E46</f>
        <v>180.35556</v>
      </c>
      <c r="K47" s="161">
        <v>9.1700000000000004E-2</v>
      </c>
    </row>
    <row r="48" spans="1:11" x14ac:dyDescent="0.25">
      <c r="A48" s="279"/>
      <c r="B48" s="279"/>
      <c r="C48" s="279"/>
      <c r="D48" s="279"/>
      <c r="E48" s="279"/>
    </row>
    <row r="49" spans="1:11" ht="25.5" x14ac:dyDescent="0.25">
      <c r="A49" s="168"/>
      <c r="B49" s="170" t="s">
        <v>139</v>
      </c>
      <c r="C49" s="173" t="s">
        <v>140</v>
      </c>
      <c r="D49" s="170" t="s">
        <v>28</v>
      </c>
      <c r="E49" s="171" t="s">
        <v>70</v>
      </c>
      <c r="K49" s="161" t="s">
        <v>28</v>
      </c>
    </row>
    <row r="50" spans="1:11" ht="25.5" x14ac:dyDescent="0.25">
      <c r="A50" s="168"/>
      <c r="B50" s="174" t="s">
        <v>141</v>
      </c>
      <c r="C50" s="169" t="s">
        <v>142</v>
      </c>
      <c r="D50" s="178">
        <v>3.3E-4</v>
      </c>
      <c r="E50" s="175">
        <f>$E$11*D50</f>
        <v>0.64904399999999995</v>
      </c>
      <c r="K50" s="161">
        <v>3.3E-4</v>
      </c>
    </row>
    <row r="51" spans="1:11" ht="25.5" x14ac:dyDescent="0.25">
      <c r="A51" s="168"/>
      <c r="B51" s="174" t="s">
        <v>143</v>
      </c>
      <c r="C51" s="169" t="s">
        <v>144</v>
      </c>
      <c r="D51" s="178">
        <v>2.5999999999999998E-4</v>
      </c>
      <c r="E51" s="175">
        <f>$E$11*D51</f>
        <v>0.51136799999999993</v>
      </c>
      <c r="K51" s="161">
        <v>2.5999999999999998E-4</v>
      </c>
    </row>
    <row r="52" spans="1:11" x14ac:dyDescent="0.25">
      <c r="A52" s="168"/>
      <c r="B52" s="169"/>
      <c r="C52" s="170" t="s">
        <v>145</v>
      </c>
      <c r="D52" s="179">
        <v>5.9000000000000003E-4</v>
      </c>
      <c r="E52" s="176">
        <f>E50+E51</f>
        <v>1.160412</v>
      </c>
      <c r="K52" s="161">
        <v>5.9000000000000003E-4</v>
      </c>
    </row>
    <row r="53" spans="1:11" x14ac:dyDescent="0.25">
      <c r="A53" s="279"/>
      <c r="B53" s="279"/>
      <c r="C53" s="279"/>
      <c r="D53" s="279"/>
      <c r="E53" s="279"/>
    </row>
    <row r="54" spans="1:11" ht="25.5" x14ac:dyDescent="0.25">
      <c r="A54" s="168"/>
      <c r="B54" s="170" t="s">
        <v>146</v>
      </c>
      <c r="C54" s="173" t="s">
        <v>147</v>
      </c>
      <c r="D54" s="170" t="s">
        <v>28</v>
      </c>
      <c r="E54" s="171" t="s">
        <v>70</v>
      </c>
      <c r="K54" s="161" t="s">
        <v>28</v>
      </c>
    </row>
    <row r="55" spans="1:11" x14ac:dyDescent="0.25">
      <c r="A55" s="168"/>
      <c r="B55" s="174" t="s">
        <v>148</v>
      </c>
      <c r="C55" s="169" t="s">
        <v>149</v>
      </c>
      <c r="D55" s="178">
        <v>2.82E-3</v>
      </c>
      <c r="E55" s="175">
        <f>$E$11*D55</f>
        <v>5.5463759999999995</v>
      </c>
      <c r="K55" s="161">
        <v>2.82E-3</v>
      </c>
    </row>
    <row r="56" spans="1:11" x14ac:dyDescent="0.25">
      <c r="A56" s="168"/>
      <c r="B56" s="169"/>
      <c r="C56" s="170" t="s">
        <v>150</v>
      </c>
      <c r="D56" s="179">
        <v>2.82E-3</v>
      </c>
      <c r="E56" s="176">
        <f>E55</f>
        <v>5.5463759999999995</v>
      </c>
      <c r="K56" s="161">
        <v>2.82E-3</v>
      </c>
    </row>
    <row r="57" spans="1:11" x14ac:dyDescent="0.25">
      <c r="A57" s="279"/>
      <c r="B57" s="279"/>
      <c r="C57" s="279"/>
      <c r="D57" s="279"/>
      <c r="E57" s="279"/>
    </row>
    <row r="58" spans="1:11" x14ac:dyDescent="0.25">
      <c r="A58" s="168"/>
      <c r="B58" s="170"/>
      <c r="C58" s="170" t="s">
        <v>151</v>
      </c>
      <c r="D58" s="179">
        <v>0.76827000000000001</v>
      </c>
      <c r="E58" s="176">
        <f>SUM(E56,E52,E47,E43,E34,E23)</f>
        <v>1511.0334359999997</v>
      </c>
      <c r="K58" s="161">
        <v>0.76827000000000001</v>
      </c>
    </row>
    <row r="59" spans="1:11" x14ac:dyDescent="0.25">
      <c r="A59" s="279"/>
      <c r="B59" s="279"/>
      <c r="C59" s="279"/>
      <c r="D59" s="279"/>
      <c r="E59" s="279"/>
    </row>
    <row r="60" spans="1:11" x14ac:dyDescent="0.25">
      <c r="A60" s="168"/>
      <c r="B60" s="170"/>
      <c r="C60" s="170" t="s">
        <v>152</v>
      </c>
      <c r="D60" s="170"/>
      <c r="E60" s="176">
        <f>E58+E11</f>
        <v>3477.8334359999999</v>
      </c>
    </row>
    <row r="61" spans="1:11" x14ac:dyDescent="0.25">
      <c r="A61" s="279"/>
      <c r="B61" s="279"/>
      <c r="C61" s="279"/>
      <c r="D61" s="279"/>
      <c r="E61" s="279"/>
    </row>
    <row r="62" spans="1:11" ht="15" customHeight="1" x14ac:dyDescent="0.25">
      <c r="A62" s="172" t="s">
        <v>153</v>
      </c>
      <c r="B62" s="280" t="s">
        <v>154</v>
      </c>
      <c r="C62" s="280"/>
      <c r="D62" s="170"/>
      <c r="E62" s="171" t="s">
        <v>70</v>
      </c>
    </row>
    <row r="63" spans="1:11" ht="26.25" customHeight="1" x14ac:dyDescent="0.25">
      <c r="A63" s="180"/>
      <c r="B63" s="284" t="s">
        <v>155</v>
      </c>
      <c r="C63" s="284"/>
      <c r="D63" s="181"/>
      <c r="E63" s="175">
        <f>(D64+D65)*2/12</f>
        <v>2.9266666666666672</v>
      </c>
    </row>
    <row r="64" spans="1:11" ht="15" customHeight="1" x14ac:dyDescent="0.25">
      <c r="A64" s="180"/>
      <c r="B64" s="284" t="s">
        <v>156</v>
      </c>
      <c r="C64" s="284" t="s">
        <v>156</v>
      </c>
      <c r="D64" s="190">
        <v>9.74</v>
      </c>
      <c r="E64" s="183"/>
      <c r="F64" s="184">
        <v>9.74</v>
      </c>
      <c r="G64" s="185">
        <v>38.96</v>
      </c>
      <c r="K64" s="161">
        <v>38.96</v>
      </c>
    </row>
    <row r="65" spans="1:11" ht="15" customHeight="1" x14ac:dyDescent="0.25">
      <c r="A65" s="180"/>
      <c r="B65" s="284" t="s">
        <v>157</v>
      </c>
      <c r="C65" s="284" t="s">
        <v>157</v>
      </c>
      <c r="D65" s="190">
        <v>7.82</v>
      </c>
      <c r="E65" s="183"/>
      <c r="F65" s="184">
        <v>7.8224999999999998</v>
      </c>
      <c r="G65" s="185">
        <v>31.29</v>
      </c>
      <c r="K65" s="161">
        <v>31.29</v>
      </c>
    </row>
    <row r="66" spans="1:11" ht="15" customHeight="1" x14ac:dyDescent="0.25">
      <c r="A66" s="180"/>
      <c r="B66" s="284" t="s">
        <v>158</v>
      </c>
      <c r="C66" s="284" t="s">
        <v>158</v>
      </c>
      <c r="D66" s="181"/>
      <c r="E66" s="175">
        <f>(D67+D68)*2/12</f>
        <v>2.0266666666666668</v>
      </c>
      <c r="F66" s="187"/>
      <c r="G66" s="187"/>
    </row>
    <row r="67" spans="1:11" ht="15" customHeight="1" x14ac:dyDescent="0.25">
      <c r="A67" s="180"/>
      <c r="B67" s="284" t="s">
        <v>159</v>
      </c>
      <c r="C67" s="284" t="s">
        <v>159</v>
      </c>
      <c r="D67" s="190">
        <v>3.56</v>
      </c>
      <c r="E67" s="183"/>
      <c r="F67" s="184">
        <v>3.5625</v>
      </c>
      <c r="G67" s="185">
        <v>14.25</v>
      </c>
      <c r="K67" s="161">
        <v>14.25</v>
      </c>
    </row>
    <row r="68" spans="1:11" ht="15" customHeight="1" x14ac:dyDescent="0.25">
      <c r="A68" s="180"/>
      <c r="B68" s="284" t="s">
        <v>160</v>
      </c>
      <c r="C68" s="284" t="s">
        <v>160</v>
      </c>
      <c r="D68" s="190">
        <v>8.6</v>
      </c>
      <c r="E68" s="183"/>
      <c r="F68" s="184">
        <v>8.6024999999999991</v>
      </c>
      <c r="G68" s="185">
        <v>34.409999999999997</v>
      </c>
      <c r="K68" s="161">
        <v>34.409999999999997</v>
      </c>
    </row>
    <row r="69" spans="1:11" ht="15" customHeight="1" x14ac:dyDescent="0.25">
      <c r="A69" s="180"/>
      <c r="B69" s="284" t="s">
        <v>232</v>
      </c>
      <c r="C69" s="284" t="s">
        <v>232</v>
      </c>
      <c r="D69" s="181"/>
      <c r="E69" s="175">
        <v>410</v>
      </c>
    </row>
    <row r="70" spans="1:11" ht="28.15" customHeight="1" x14ac:dyDescent="0.25">
      <c r="A70" s="180"/>
      <c r="B70" s="284" t="s">
        <v>233</v>
      </c>
      <c r="C70" s="284" t="s">
        <v>233</v>
      </c>
      <c r="D70" s="182">
        <v>5</v>
      </c>
      <c r="E70" s="175">
        <f>D70*25</f>
        <v>125</v>
      </c>
      <c r="K70" s="161">
        <v>5</v>
      </c>
    </row>
    <row r="71" spans="1:11" ht="15" customHeight="1" x14ac:dyDescent="0.25">
      <c r="A71" s="180" t="s">
        <v>58</v>
      </c>
      <c r="B71" s="284" t="s">
        <v>234</v>
      </c>
      <c r="C71" s="284" t="s">
        <v>234</v>
      </c>
      <c r="D71" s="181"/>
      <c r="E71" s="175">
        <v>78</v>
      </c>
    </row>
    <row r="72" spans="1:11" ht="15" customHeight="1" x14ac:dyDescent="0.25">
      <c r="A72" s="180"/>
      <c r="B72" s="284" t="s">
        <v>198</v>
      </c>
      <c r="C72" s="284" t="s">
        <v>198</v>
      </c>
      <c r="D72" s="181"/>
      <c r="E72" s="175">
        <v>8.35</v>
      </c>
    </row>
    <row r="73" spans="1:11" ht="15" customHeight="1" x14ac:dyDescent="0.25">
      <c r="A73" s="180"/>
      <c r="B73" s="284" t="s">
        <v>199</v>
      </c>
      <c r="C73" s="284" t="s">
        <v>199</v>
      </c>
      <c r="D73" s="181"/>
      <c r="E73" s="175">
        <v>75</v>
      </c>
    </row>
    <row r="74" spans="1:11" x14ac:dyDescent="0.25">
      <c r="A74" s="180"/>
      <c r="B74" s="201"/>
      <c r="C74" s="170" t="s">
        <v>200</v>
      </c>
      <c r="D74" s="181"/>
      <c r="E74" s="176">
        <f>SUM(E63:E73)</f>
        <v>701.3033333333334</v>
      </c>
    </row>
    <row r="75" spans="1:11" x14ac:dyDescent="0.25">
      <c r="A75" s="189"/>
      <c r="B75" s="285"/>
      <c r="C75" s="285"/>
      <c r="D75" s="285"/>
      <c r="E75" s="285"/>
    </row>
    <row r="76" spans="1:11" ht="15" customHeight="1" x14ac:dyDescent="0.25">
      <c r="A76" s="189"/>
      <c r="B76" s="280" t="s">
        <v>201</v>
      </c>
      <c r="C76" s="280"/>
      <c r="D76" s="170"/>
      <c r="E76" s="176">
        <f>SUM(E74,E60)</f>
        <v>4179.1367693333332</v>
      </c>
    </row>
    <row r="77" spans="1:11" x14ac:dyDescent="0.25">
      <c r="A77" s="189"/>
      <c r="B77" s="285"/>
      <c r="C77" s="285"/>
      <c r="D77" s="285"/>
      <c r="E77" s="285"/>
    </row>
    <row r="78" spans="1:11" ht="15" customHeight="1" x14ac:dyDescent="0.25">
      <c r="A78" s="172" t="s">
        <v>202</v>
      </c>
      <c r="B78" s="280" t="s">
        <v>203</v>
      </c>
      <c r="C78" s="280"/>
      <c r="D78" s="170" t="s">
        <v>28</v>
      </c>
      <c r="E78" s="171" t="s">
        <v>70</v>
      </c>
      <c r="K78" s="161" t="s">
        <v>28</v>
      </c>
    </row>
    <row r="79" spans="1:11" ht="15" customHeight="1" x14ac:dyDescent="0.25">
      <c r="A79" s="180"/>
      <c r="B79" s="284" t="s">
        <v>204</v>
      </c>
      <c r="C79" s="284"/>
      <c r="D79" s="193">
        <f>F79</f>
        <v>4.8959814999999997E-2</v>
      </c>
      <c r="E79" s="175">
        <f>D79*$E$76</f>
        <v>204.60976308625766</v>
      </c>
      <c r="F79" s="194">
        <v>4.8959814999999997E-2</v>
      </c>
      <c r="G79" s="195">
        <v>0.1</v>
      </c>
      <c r="K79" s="161">
        <v>0.1</v>
      </c>
    </row>
    <row r="80" spans="1:11" ht="15" customHeight="1" x14ac:dyDescent="0.25">
      <c r="A80" s="180"/>
      <c r="B80" s="284" t="s">
        <v>205</v>
      </c>
      <c r="C80" s="284"/>
      <c r="D80" s="193">
        <f>F80</f>
        <v>1.2500000000000001E-2</v>
      </c>
      <c r="E80" s="175">
        <f>D80*$E$76</f>
        <v>52.23920961666667</v>
      </c>
      <c r="F80" s="194">
        <v>1.2500000000000001E-2</v>
      </c>
      <c r="G80" s="195">
        <v>0.05</v>
      </c>
      <c r="K80" s="161">
        <v>0.05</v>
      </c>
    </row>
    <row r="81" spans="1:11" ht="15" customHeight="1" x14ac:dyDescent="0.25">
      <c r="A81" s="180"/>
      <c r="B81" s="291" t="s">
        <v>206</v>
      </c>
      <c r="C81" s="291"/>
      <c r="D81" s="196">
        <f>D79+D80</f>
        <v>6.1459815000000001E-2</v>
      </c>
      <c r="E81" s="176">
        <f>E79+E80</f>
        <v>256.84897270292436</v>
      </c>
      <c r="K81" s="161">
        <v>0.15</v>
      </c>
    </row>
    <row r="82" spans="1:11" x14ac:dyDescent="0.25">
      <c r="A82" s="189"/>
      <c r="B82" s="285"/>
      <c r="C82" s="285"/>
      <c r="D82" s="285"/>
      <c r="E82" s="285"/>
    </row>
    <row r="83" spans="1:11" ht="15" customHeight="1" x14ac:dyDescent="0.25">
      <c r="A83" s="172" t="s">
        <v>207</v>
      </c>
      <c r="B83" s="280" t="s">
        <v>208</v>
      </c>
      <c r="C83" s="280"/>
      <c r="D83" s="170" t="s">
        <v>28</v>
      </c>
      <c r="E83" s="171" t="s">
        <v>70</v>
      </c>
      <c r="K83" s="161" t="s">
        <v>28</v>
      </c>
    </row>
    <row r="84" spans="1:11" ht="15" customHeight="1" x14ac:dyDescent="0.25">
      <c r="A84" s="180"/>
      <c r="B84" s="284" t="s">
        <v>209</v>
      </c>
      <c r="C84" s="284"/>
      <c r="D84" s="197">
        <v>0.05</v>
      </c>
      <c r="E84" s="198"/>
      <c r="K84" s="161">
        <v>0.05</v>
      </c>
    </row>
    <row r="85" spans="1:11" ht="15" customHeight="1" x14ac:dyDescent="0.25">
      <c r="A85" s="180"/>
      <c r="B85" s="284" t="s">
        <v>210</v>
      </c>
      <c r="C85" s="284"/>
      <c r="D85" s="197">
        <v>0.03</v>
      </c>
      <c r="E85" s="198"/>
      <c r="K85" s="161">
        <v>0.03</v>
      </c>
    </row>
    <row r="86" spans="1:11" ht="15" customHeight="1" x14ac:dyDescent="0.25">
      <c r="A86" s="180"/>
      <c r="B86" s="284" t="s">
        <v>211</v>
      </c>
      <c r="C86" s="284"/>
      <c r="D86" s="178">
        <v>6.4999999999999997E-3</v>
      </c>
      <c r="E86" s="198"/>
      <c r="K86" s="161">
        <v>6.4999999999999997E-3</v>
      </c>
    </row>
    <row r="87" spans="1:11" ht="15" customHeight="1" x14ac:dyDescent="0.25">
      <c r="A87" s="180"/>
      <c r="B87" s="280" t="s">
        <v>27</v>
      </c>
      <c r="C87" s="280"/>
      <c r="D87" s="179">
        <v>8.6499999999999994E-2</v>
      </c>
      <c r="E87" s="200"/>
      <c r="K87" s="161">
        <v>8.6499999999999994E-2</v>
      </c>
    </row>
    <row r="88" spans="1:11" ht="54" customHeight="1" x14ac:dyDescent="0.25">
      <c r="A88" s="180"/>
      <c r="B88" s="284" t="s">
        <v>212</v>
      </c>
      <c r="C88" s="284"/>
      <c r="D88" s="174"/>
      <c r="E88" s="198"/>
    </row>
    <row r="89" spans="1:11" x14ac:dyDescent="0.25">
      <c r="A89" s="180"/>
      <c r="B89" s="201"/>
      <c r="C89" s="170" t="s">
        <v>213</v>
      </c>
      <c r="D89" s="170"/>
      <c r="E89" s="200"/>
    </row>
    <row r="90" spans="1:11" x14ac:dyDescent="0.25">
      <c r="A90" s="180"/>
      <c r="B90" s="201"/>
      <c r="C90" s="199" t="s">
        <v>214</v>
      </c>
      <c r="D90" s="170">
        <v>1.0947</v>
      </c>
      <c r="E90" s="202">
        <v>9.4700000000000006E-2</v>
      </c>
      <c r="K90" s="161">
        <v>1.0947</v>
      </c>
    </row>
    <row r="91" spans="1:11" x14ac:dyDescent="0.25">
      <c r="A91" s="189"/>
      <c r="B91" s="285"/>
      <c r="C91" s="285"/>
      <c r="D91" s="285"/>
      <c r="E91" s="285"/>
    </row>
    <row r="92" spans="1:11" ht="15" customHeight="1" x14ac:dyDescent="0.25">
      <c r="A92" s="189"/>
      <c r="B92" s="280" t="s">
        <v>215</v>
      </c>
      <c r="C92" s="280"/>
      <c r="D92" s="170"/>
      <c r="E92" s="176">
        <f>E90*(E81+E76)</f>
        <v>420.08784977083366</v>
      </c>
    </row>
    <row r="93" spans="1:11" x14ac:dyDescent="0.25">
      <c r="A93" s="189"/>
      <c r="B93" s="201"/>
      <c r="C93" s="201"/>
      <c r="D93" s="201"/>
      <c r="E93" s="214"/>
    </row>
    <row r="94" spans="1:11" ht="18.75" customHeight="1" x14ac:dyDescent="0.25">
      <c r="A94" s="210"/>
      <c r="B94" s="294" t="s">
        <v>216</v>
      </c>
      <c r="C94" s="294"/>
      <c r="D94" s="215"/>
      <c r="E94" s="216">
        <f>E92+E81+E76</f>
        <v>4856.0735918070914</v>
      </c>
    </row>
    <row r="97" spans="3:5" ht="18.75" customHeight="1" x14ac:dyDescent="0.25">
      <c r="C97" s="205" t="s">
        <v>229</v>
      </c>
      <c r="D97" s="161">
        <v>1</v>
      </c>
    </row>
    <row r="99" spans="3:5" ht="21.6" customHeight="1" x14ac:dyDescent="0.25">
      <c r="C99" s="206" t="s">
        <v>258</v>
      </c>
      <c r="D99" s="207"/>
      <c r="E99" s="208">
        <f>D97*E94</f>
        <v>4856.0735918070914</v>
      </c>
    </row>
  </sheetData>
  <mergeCells count="43">
    <mergeCell ref="B91:E91"/>
    <mergeCell ref="B92:C92"/>
    <mergeCell ref="B94:C94"/>
    <mergeCell ref="B84:C84"/>
    <mergeCell ref="B85:C85"/>
    <mergeCell ref="B86:C86"/>
    <mergeCell ref="B87:C87"/>
    <mergeCell ref="B88:C88"/>
    <mergeCell ref="B79:C79"/>
    <mergeCell ref="B80:C80"/>
    <mergeCell ref="B81:C81"/>
    <mergeCell ref="B82:E82"/>
    <mergeCell ref="B83:C83"/>
    <mergeCell ref="B73:C73"/>
    <mergeCell ref="B75:E75"/>
    <mergeCell ref="B76:C76"/>
    <mergeCell ref="B77:E77"/>
    <mergeCell ref="B78:C78"/>
    <mergeCell ref="B68:C68"/>
    <mergeCell ref="B69:C69"/>
    <mergeCell ref="B70:C70"/>
    <mergeCell ref="B71:C71"/>
    <mergeCell ref="B72:C72"/>
    <mergeCell ref="B63:C63"/>
    <mergeCell ref="B64:C64"/>
    <mergeCell ref="B65:C65"/>
    <mergeCell ref="B66:C66"/>
    <mergeCell ref="B67:C67"/>
    <mergeCell ref="A53:E53"/>
    <mergeCell ref="A57:E57"/>
    <mergeCell ref="A59:E59"/>
    <mergeCell ref="A61:E61"/>
    <mergeCell ref="B62:C62"/>
    <mergeCell ref="A12:E12"/>
    <mergeCell ref="A24:E24"/>
    <mergeCell ref="A35:E35"/>
    <mergeCell ref="A44:E44"/>
    <mergeCell ref="A48:E48"/>
    <mergeCell ref="A1:E1"/>
    <mergeCell ref="A2:E2"/>
    <mergeCell ref="A3:E3"/>
    <mergeCell ref="A4:E4"/>
    <mergeCell ref="A7:E7"/>
  </mergeCells>
  <pageMargins left="0.78749999999999998" right="0.78749999999999998" top="1.05277777777778" bottom="1.05277777777778" header="0.78749999999999998" footer="0.78749999999999998"/>
  <pageSetup paperSize="9" firstPageNumber="0" fitToHeight="2" orientation="portrait" horizontalDpi="300" verticalDpi="300"/>
  <headerFooter>
    <oddHeader>&amp;C&amp;"Times New Roman,Normal"&amp;12&amp;A</oddHeader>
    <oddFooter>&amp;C&amp;"Times New Roman,Normal"&amp;12Página &amp;P</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120"/>
  <sheetViews>
    <sheetView zoomScale="75" zoomScaleNormal="75" workbookViewId="0">
      <selection activeCell="A2" sqref="A2"/>
    </sheetView>
  </sheetViews>
  <sheetFormatPr defaultRowHeight="15" x14ac:dyDescent="0.25"/>
  <cols>
    <col min="1" max="1" width="7.140625" style="161" customWidth="1"/>
    <col min="2" max="2" width="29.28515625" style="161" customWidth="1"/>
    <col min="3" max="3" width="55.140625" style="161" customWidth="1"/>
    <col min="4" max="4" width="12.85546875" style="161" customWidth="1"/>
    <col min="5" max="5" width="15.140625" style="161" customWidth="1"/>
    <col min="6" max="12" width="11.140625" style="161" hidden="1" customWidth="1"/>
    <col min="13" max="1025" width="8.7109375" style="161" customWidth="1"/>
  </cols>
  <sheetData>
    <row r="1" spans="1:11" ht="45" x14ac:dyDescent="0.25">
      <c r="A1" s="275" t="s">
        <v>62</v>
      </c>
      <c r="B1" s="275"/>
      <c r="C1" s="275"/>
      <c r="D1" s="275"/>
      <c r="E1" s="275"/>
      <c r="G1" s="162" t="s">
        <v>63</v>
      </c>
      <c r="H1" s="163" t="s">
        <v>64</v>
      </c>
      <c r="I1" s="164" t="s">
        <v>65</v>
      </c>
      <c r="J1" s="164" t="s">
        <v>66</v>
      </c>
      <c r="K1" s="164" t="s">
        <v>67</v>
      </c>
    </row>
    <row r="2" spans="1:11" ht="23.25" x14ac:dyDescent="0.25">
      <c r="A2" s="276" t="s">
        <v>68</v>
      </c>
      <c r="B2" s="276"/>
      <c r="C2" s="276"/>
      <c r="D2" s="276"/>
      <c r="E2" s="276"/>
      <c r="G2" s="165">
        <f>'MEMÓRIA CÁLCULO DAS OBRIGAÇÕES'!L4</f>
        <v>0</v>
      </c>
      <c r="H2" s="165">
        <f>'MEMÓRIA CÁLCULO DAS OBRIGAÇÕES'!M4</f>
        <v>0</v>
      </c>
      <c r="I2" s="165">
        <f>'MEMÓRIA CÁLCULO DAS OBRIGAÇÕES'!N4</f>
        <v>0</v>
      </c>
      <c r="J2" s="166">
        <f>'MEMÓRIA CÁLCULO DAS OBRIGAÇÕES'!O4</f>
        <v>0</v>
      </c>
      <c r="K2" s="167">
        <f>'MEMÓRIA CÁLCULO DAS OBRIGAÇÕES'!P4</f>
        <v>0</v>
      </c>
    </row>
    <row r="3" spans="1:11" ht="18" customHeight="1" x14ac:dyDescent="0.25">
      <c r="A3" s="298" t="s">
        <v>259</v>
      </c>
      <c r="B3" s="298"/>
      <c r="C3" s="298"/>
      <c r="D3" s="298"/>
      <c r="E3" s="298"/>
    </row>
    <row r="4" spans="1:11" x14ac:dyDescent="0.25">
      <c r="A4" s="278"/>
      <c r="B4" s="278"/>
      <c r="C4" s="278"/>
      <c r="D4" s="278"/>
      <c r="E4" s="278"/>
    </row>
    <row r="5" spans="1:11" x14ac:dyDescent="0.25">
      <c r="A5" s="168"/>
      <c r="B5" s="169"/>
      <c r="C5" s="169"/>
      <c r="D5" s="170" t="s">
        <v>28</v>
      </c>
      <c r="E5" s="171" t="s">
        <v>70</v>
      </c>
      <c r="K5" s="161" t="s">
        <v>28</v>
      </c>
    </row>
    <row r="6" spans="1:11" x14ac:dyDescent="0.25">
      <c r="A6" s="172" t="s">
        <v>71</v>
      </c>
      <c r="B6" s="169"/>
      <c r="C6" s="173" t="s">
        <v>72</v>
      </c>
      <c r="D6" s="174" t="s">
        <v>73</v>
      </c>
      <c r="E6" s="175">
        <v>1412.4</v>
      </c>
      <c r="K6" s="161" t="s">
        <v>73</v>
      </c>
    </row>
    <row r="7" spans="1:11" x14ac:dyDescent="0.25">
      <c r="A7" s="279"/>
      <c r="B7" s="279"/>
      <c r="C7" s="279"/>
      <c r="D7" s="279"/>
      <c r="E7" s="279"/>
    </row>
    <row r="8" spans="1:11" x14ac:dyDescent="0.25">
      <c r="A8" s="172" t="s">
        <v>74</v>
      </c>
      <c r="B8" s="169"/>
      <c r="C8" s="173" t="s">
        <v>75</v>
      </c>
      <c r="D8" s="170" t="s">
        <v>28</v>
      </c>
      <c r="E8" s="171" t="s">
        <v>70</v>
      </c>
      <c r="K8" s="161" t="s">
        <v>28</v>
      </c>
    </row>
    <row r="9" spans="1:11" x14ac:dyDescent="0.25">
      <c r="A9" s="168"/>
      <c r="B9" s="169"/>
      <c r="C9" s="169" t="s">
        <v>76</v>
      </c>
      <c r="D9" s="174" t="s">
        <v>73</v>
      </c>
      <c r="E9" s="175">
        <v>1412.4</v>
      </c>
      <c r="K9" s="161" t="s">
        <v>73</v>
      </c>
    </row>
    <row r="10" spans="1:11" x14ac:dyDescent="0.25">
      <c r="A10" s="168"/>
      <c r="B10" s="169"/>
      <c r="C10" s="169" t="s">
        <v>260</v>
      </c>
      <c r="D10" s="178">
        <v>0.3</v>
      </c>
      <c r="E10" s="175">
        <f>D10*E9</f>
        <v>423.72</v>
      </c>
      <c r="F10" s="186"/>
      <c r="K10" s="161">
        <v>0.3</v>
      </c>
    </row>
    <row r="11" spans="1:11" x14ac:dyDescent="0.25">
      <c r="A11" s="168"/>
      <c r="B11" s="169"/>
      <c r="C11" s="169" t="s">
        <v>261</v>
      </c>
      <c r="D11" s="174" t="s">
        <v>73</v>
      </c>
      <c r="E11" s="175">
        <v>35.31</v>
      </c>
      <c r="F11" s="186"/>
      <c r="K11" s="161" t="s">
        <v>73</v>
      </c>
    </row>
    <row r="12" spans="1:11" x14ac:dyDescent="0.25">
      <c r="A12" s="168"/>
      <c r="B12" s="169"/>
      <c r="C12" s="173" t="s">
        <v>78</v>
      </c>
      <c r="D12" s="174" t="s">
        <v>73</v>
      </c>
      <c r="E12" s="176">
        <f>SUM(E9:E11)</f>
        <v>1871.43</v>
      </c>
      <c r="K12" s="161" t="s">
        <v>73</v>
      </c>
    </row>
    <row r="13" spans="1:11" x14ac:dyDescent="0.25">
      <c r="A13" s="279"/>
      <c r="B13" s="279"/>
      <c r="C13" s="279"/>
      <c r="D13" s="279"/>
      <c r="E13" s="279"/>
    </row>
    <row r="14" spans="1:11" x14ac:dyDescent="0.25">
      <c r="A14" s="172" t="s">
        <v>79</v>
      </c>
      <c r="B14" s="169"/>
      <c r="C14" s="173" t="s">
        <v>80</v>
      </c>
      <c r="D14" s="170" t="s">
        <v>28</v>
      </c>
      <c r="E14" s="171" t="s">
        <v>70</v>
      </c>
      <c r="K14" s="161" t="s">
        <v>28</v>
      </c>
    </row>
    <row r="15" spans="1:11" x14ac:dyDescent="0.25">
      <c r="A15" s="168"/>
      <c r="B15" s="170" t="s">
        <v>81</v>
      </c>
      <c r="C15" s="173" t="s">
        <v>82</v>
      </c>
      <c r="D15" s="174" t="s">
        <v>73</v>
      </c>
      <c r="E15" s="177" t="s">
        <v>73</v>
      </c>
      <c r="K15" s="161" t="s">
        <v>73</v>
      </c>
    </row>
    <row r="16" spans="1:11" x14ac:dyDescent="0.25">
      <c r="A16" s="168"/>
      <c r="B16" s="174" t="s">
        <v>83</v>
      </c>
      <c r="C16" s="169" t="s">
        <v>84</v>
      </c>
      <c r="D16" s="178">
        <v>0.2</v>
      </c>
      <c r="E16" s="175">
        <f t="shared" ref="E16:E23" si="0">$E$12*D16</f>
        <v>374.28600000000006</v>
      </c>
      <c r="K16" s="161">
        <v>0.2</v>
      </c>
    </row>
    <row r="17" spans="1:11" x14ac:dyDescent="0.25">
      <c r="A17" s="168"/>
      <c r="B17" s="174" t="s">
        <v>85</v>
      </c>
      <c r="C17" s="169" t="s">
        <v>86</v>
      </c>
      <c r="D17" s="178">
        <v>0.08</v>
      </c>
      <c r="E17" s="175">
        <f t="shared" si="0"/>
        <v>149.71440000000001</v>
      </c>
      <c r="K17" s="161">
        <v>0.08</v>
      </c>
    </row>
    <row r="18" spans="1:11" x14ac:dyDescent="0.25">
      <c r="A18" s="168"/>
      <c r="B18" s="174" t="s">
        <v>87</v>
      </c>
      <c r="C18" s="169" t="s">
        <v>88</v>
      </c>
      <c r="D18" s="178">
        <v>1.4999999999999999E-2</v>
      </c>
      <c r="E18" s="175">
        <f t="shared" si="0"/>
        <v>28.071449999999999</v>
      </c>
      <c r="K18" s="161">
        <v>1.4999999999999999E-2</v>
      </c>
    </row>
    <row r="19" spans="1:11" x14ac:dyDescent="0.25">
      <c r="A19" s="168"/>
      <c r="B19" s="174" t="s">
        <v>89</v>
      </c>
      <c r="C19" s="169" t="s">
        <v>90</v>
      </c>
      <c r="D19" s="178">
        <v>0.01</v>
      </c>
      <c r="E19" s="175">
        <f t="shared" si="0"/>
        <v>18.714300000000001</v>
      </c>
      <c r="K19" s="161">
        <v>0.01</v>
      </c>
    </row>
    <row r="20" spans="1:11" x14ac:dyDescent="0.25">
      <c r="A20" s="168"/>
      <c r="B20" s="174" t="s">
        <v>91</v>
      </c>
      <c r="C20" s="169" t="s">
        <v>92</v>
      </c>
      <c r="D20" s="178">
        <v>2E-3</v>
      </c>
      <c r="E20" s="175">
        <f t="shared" si="0"/>
        <v>3.7428600000000003</v>
      </c>
      <c r="K20" s="161">
        <v>2E-3</v>
      </c>
    </row>
    <row r="21" spans="1:11" x14ac:dyDescent="0.25">
      <c r="A21" s="168"/>
      <c r="B21" s="174" t="s">
        <v>93</v>
      </c>
      <c r="C21" s="169" t="s">
        <v>94</v>
      </c>
      <c r="D21" s="178">
        <v>6.0000000000000001E-3</v>
      </c>
      <c r="E21" s="175">
        <f t="shared" si="0"/>
        <v>11.228580000000001</v>
      </c>
      <c r="K21" s="161">
        <v>6.0000000000000001E-3</v>
      </c>
    </row>
    <row r="22" spans="1:11" x14ac:dyDescent="0.25">
      <c r="A22" s="168"/>
      <c r="B22" s="174" t="s">
        <v>95</v>
      </c>
      <c r="C22" s="169" t="s">
        <v>96</v>
      </c>
      <c r="D22" s="178">
        <v>2.5000000000000001E-2</v>
      </c>
      <c r="E22" s="175">
        <f t="shared" si="0"/>
        <v>46.785750000000007</v>
      </c>
      <c r="K22" s="161">
        <v>2.5000000000000001E-2</v>
      </c>
    </row>
    <row r="23" spans="1:11" ht="25.5" x14ac:dyDescent="0.25">
      <c r="A23" s="168"/>
      <c r="B23" s="174" t="s">
        <v>97</v>
      </c>
      <c r="C23" s="169" t="s">
        <v>98</v>
      </c>
      <c r="D23" s="178">
        <v>5.2499999999999998E-2</v>
      </c>
      <c r="E23" s="175">
        <f t="shared" si="0"/>
        <v>98.250074999999995</v>
      </c>
      <c r="K23" s="161">
        <v>5.2499999999999998E-2</v>
      </c>
    </row>
    <row r="24" spans="1:11" x14ac:dyDescent="0.25">
      <c r="A24" s="168"/>
      <c r="B24" s="169"/>
      <c r="C24" s="170" t="s">
        <v>99</v>
      </c>
      <c r="D24" s="179">
        <v>0.39050000000000001</v>
      </c>
      <c r="E24" s="176">
        <f>SUM(E16:E23)</f>
        <v>730.7934150000001</v>
      </c>
      <c r="K24" s="161">
        <v>0.39050000000000001</v>
      </c>
    </row>
    <row r="25" spans="1:11" x14ac:dyDescent="0.25">
      <c r="A25" s="279"/>
      <c r="B25" s="279"/>
      <c r="C25" s="279"/>
      <c r="D25" s="279"/>
      <c r="E25" s="279"/>
    </row>
    <row r="26" spans="1:11" x14ac:dyDescent="0.25">
      <c r="A26" s="168"/>
      <c r="B26" s="170" t="s">
        <v>100</v>
      </c>
      <c r="C26" s="173" t="s">
        <v>101</v>
      </c>
      <c r="D26" s="170" t="s">
        <v>28</v>
      </c>
      <c r="E26" s="171" t="s">
        <v>70</v>
      </c>
      <c r="K26" s="161" t="s">
        <v>28</v>
      </c>
    </row>
    <row r="27" spans="1:11" x14ac:dyDescent="0.25">
      <c r="A27" s="168"/>
      <c r="B27" s="174" t="s">
        <v>102</v>
      </c>
      <c r="C27" s="169" t="s">
        <v>103</v>
      </c>
      <c r="D27" s="178">
        <v>8.3330000000000001E-2</v>
      </c>
      <c r="E27" s="175">
        <f t="shared" ref="E27:E34" si="1">$E$12*D27</f>
        <v>155.9462619</v>
      </c>
      <c r="K27" s="161">
        <v>8.3330000000000001E-2</v>
      </c>
    </row>
    <row r="28" spans="1:11" x14ac:dyDescent="0.25">
      <c r="A28" s="168"/>
      <c r="B28" s="174" t="s">
        <v>104</v>
      </c>
      <c r="C28" s="169" t="s">
        <v>105</v>
      </c>
      <c r="D28" s="178">
        <v>0.11111</v>
      </c>
      <c r="E28" s="175">
        <f t="shared" si="1"/>
        <v>207.9345873</v>
      </c>
      <c r="K28" s="161">
        <v>0.11111</v>
      </c>
    </row>
    <row r="29" spans="1:11" x14ac:dyDescent="0.25">
      <c r="A29" s="168"/>
      <c r="B29" s="174" t="s">
        <v>106</v>
      </c>
      <c r="C29" s="169" t="s">
        <v>107</v>
      </c>
      <c r="D29" s="178">
        <v>1.9439999999999999E-2</v>
      </c>
      <c r="E29" s="175">
        <f t="shared" si="1"/>
        <v>36.380599199999999</v>
      </c>
      <c r="K29" s="161">
        <v>1.9439999999999999E-2</v>
      </c>
    </row>
    <row r="30" spans="1:11" x14ac:dyDescent="0.25">
      <c r="A30" s="168"/>
      <c r="B30" s="174" t="s">
        <v>108</v>
      </c>
      <c r="C30" s="169" t="s">
        <v>109</v>
      </c>
      <c r="D30" s="178">
        <v>1.389E-2</v>
      </c>
      <c r="E30" s="175">
        <f t="shared" si="1"/>
        <v>25.9941627</v>
      </c>
      <c r="K30" s="161">
        <v>1.389E-2</v>
      </c>
    </row>
    <row r="31" spans="1:11" x14ac:dyDescent="0.25">
      <c r="A31" s="168"/>
      <c r="B31" s="174" t="s">
        <v>110</v>
      </c>
      <c r="C31" s="169" t="s">
        <v>111</v>
      </c>
      <c r="D31" s="178">
        <v>3.3300000000000001E-3</v>
      </c>
      <c r="E31" s="175">
        <f t="shared" si="1"/>
        <v>6.2318619000000002</v>
      </c>
      <c r="K31" s="161">
        <v>3.3300000000000001E-3</v>
      </c>
    </row>
    <row r="32" spans="1:11" x14ac:dyDescent="0.25">
      <c r="A32" s="168"/>
      <c r="B32" s="174" t="s">
        <v>112</v>
      </c>
      <c r="C32" s="169" t="s">
        <v>113</v>
      </c>
      <c r="D32" s="178">
        <v>2.7699999999999999E-3</v>
      </c>
      <c r="E32" s="175">
        <f t="shared" si="1"/>
        <v>5.1838610999999997</v>
      </c>
      <c r="K32" s="161">
        <v>2.7699999999999999E-3</v>
      </c>
    </row>
    <row r="33" spans="1:11" x14ac:dyDescent="0.25">
      <c r="A33" s="168"/>
      <c r="B33" s="174" t="s">
        <v>114</v>
      </c>
      <c r="C33" s="169" t="s">
        <v>115</v>
      </c>
      <c r="D33" s="178">
        <v>7.3999999999999999E-4</v>
      </c>
      <c r="E33" s="175">
        <f t="shared" si="1"/>
        <v>1.3848582</v>
      </c>
      <c r="K33" s="161">
        <v>7.3999999999999999E-4</v>
      </c>
    </row>
    <row r="34" spans="1:11" x14ac:dyDescent="0.25">
      <c r="A34" s="168"/>
      <c r="B34" s="174" t="s">
        <v>116</v>
      </c>
      <c r="C34" s="169" t="s">
        <v>117</v>
      </c>
      <c r="D34" s="178">
        <v>2.1000000000000001E-4</v>
      </c>
      <c r="E34" s="175">
        <f t="shared" si="1"/>
        <v>0.39300030000000002</v>
      </c>
      <c r="K34" s="161">
        <v>2.1000000000000001E-4</v>
      </c>
    </row>
    <row r="35" spans="1:11" x14ac:dyDescent="0.25">
      <c r="A35" s="168"/>
      <c r="B35" s="169"/>
      <c r="C35" s="170" t="s">
        <v>118</v>
      </c>
      <c r="D35" s="179">
        <v>0.23482</v>
      </c>
      <c r="E35" s="176">
        <f>SUM(E27:E34)</f>
        <v>439.4491926</v>
      </c>
      <c r="K35" s="161">
        <v>0.23482</v>
      </c>
    </row>
    <row r="36" spans="1:11" x14ac:dyDescent="0.25">
      <c r="A36" s="279"/>
      <c r="B36" s="279"/>
      <c r="C36" s="279"/>
      <c r="D36" s="279"/>
      <c r="E36" s="279"/>
    </row>
    <row r="37" spans="1:11" ht="25.5" x14ac:dyDescent="0.25">
      <c r="A37" s="168"/>
      <c r="B37" s="170" t="s">
        <v>119</v>
      </c>
      <c r="C37" s="173" t="s">
        <v>120</v>
      </c>
      <c r="D37" s="170" t="s">
        <v>28</v>
      </c>
      <c r="E37" s="171" t="s">
        <v>70</v>
      </c>
      <c r="K37" s="161" t="s">
        <v>28</v>
      </c>
    </row>
    <row r="38" spans="1:11" x14ac:dyDescent="0.25">
      <c r="A38" s="168"/>
      <c r="B38" s="174" t="s">
        <v>121</v>
      </c>
      <c r="C38" s="169" t="s">
        <v>122</v>
      </c>
      <c r="D38" s="178">
        <v>4.1700000000000001E-3</v>
      </c>
      <c r="E38" s="175">
        <f t="shared" ref="E38:E43" si="2">$E$12*D38</f>
        <v>7.8038631000000001</v>
      </c>
      <c r="K38" s="161">
        <v>4.1700000000000001E-3</v>
      </c>
    </row>
    <row r="39" spans="1:11" x14ac:dyDescent="0.25">
      <c r="A39" s="168"/>
      <c r="B39" s="174" t="s">
        <v>123</v>
      </c>
      <c r="C39" s="169" t="s">
        <v>124</v>
      </c>
      <c r="D39" s="178">
        <v>1.67E-3</v>
      </c>
      <c r="E39" s="175">
        <f t="shared" si="2"/>
        <v>3.1252881000000001</v>
      </c>
      <c r="K39" s="161">
        <v>1.67E-3</v>
      </c>
    </row>
    <row r="40" spans="1:11" ht="38.25" x14ac:dyDescent="0.25">
      <c r="A40" s="168"/>
      <c r="B40" s="174" t="s">
        <v>125</v>
      </c>
      <c r="C40" s="169" t="s">
        <v>126</v>
      </c>
      <c r="D40" s="178">
        <v>3.2000000000000001E-2</v>
      </c>
      <c r="E40" s="175">
        <f t="shared" si="2"/>
        <v>59.885760000000005</v>
      </c>
      <c r="K40" s="161">
        <v>3.2000000000000001E-2</v>
      </c>
    </row>
    <row r="41" spans="1:11" ht="38.25" x14ac:dyDescent="0.25">
      <c r="A41" s="168"/>
      <c r="B41" s="174" t="s">
        <v>127</v>
      </c>
      <c r="C41" s="169" t="s">
        <v>128</v>
      </c>
      <c r="D41" s="178">
        <v>1.6000000000000001E-3</v>
      </c>
      <c r="E41" s="175">
        <f t="shared" si="2"/>
        <v>2.9942880000000001</v>
      </c>
      <c r="K41" s="161">
        <v>1.6000000000000001E-3</v>
      </c>
    </row>
    <row r="42" spans="1:11" ht="38.25" x14ac:dyDescent="0.25">
      <c r="A42" s="168"/>
      <c r="B42" s="174" t="s">
        <v>129</v>
      </c>
      <c r="C42" s="169" t="s">
        <v>130</v>
      </c>
      <c r="D42" s="178">
        <v>8.0000000000000002E-3</v>
      </c>
      <c r="E42" s="175">
        <f t="shared" si="2"/>
        <v>14.971440000000001</v>
      </c>
      <c r="K42" s="161">
        <v>8.0000000000000002E-3</v>
      </c>
    </row>
    <row r="43" spans="1:11" ht="38.25" x14ac:dyDescent="0.25">
      <c r="A43" s="168"/>
      <c r="B43" s="174" t="s">
        <v>131</v>
      </c>
      <c r="C43" s="169" t="s">
        <v>132</v>
      </c>
      <c r="D43" s="178">
        <v>4.0000000000000002E-4</v>
      </c>
      <c r="E43" s="175">
        <f t="shared" si="2"/>
        <v>0.74857200000000002</v>
      </c>
      <c r="K43" s="161">
        <v>4.0000000000000002E-4</v>
      </c>
    </row>
    <row r="44" spans="1:11" x14ac:dyDescent="0.25">
      <c r="A44" s="168"/>
      <c r="B44" s="169"/>
      <c r="C44" s="170" t="s">
        <v>133</v>
      </c>
      <c r="D44" s="179">
        <v>4.7840000000000001E-2</v>
      </c>
      <c r="E44" s="176">
        <f>SUM(E38:E43)</f>
        <v>89.529211200000006</v>
      </c>
      <c r="K44" s="161">
        <v>4.7840000000000001E-2</v>
      </c>
    </row>
    <row r="45" spans="1:11" x14ac:dyDescent="0.25">
      <c r="A45" s="279"/>
      <c r="B45" s="279"/>
      <c r="C45" s="279"/>
      <c r="D45" s="279"/>
      <c r="E45" s="279"/>
    </row>
    <row r="46" spans="1:11" x14ac:dyDescent="0.25">
      <c r="A46" s="168"/>
      <c r="B46" s="170" t="s">
        <v>134</v>
      </c>
      <c r="C46" s="173" t="s">
        <v>135</v>
      </c>
      <c r="D46" s="170" t="s">
        <v>28</v>
      </c>
      <c r="E46" s="171" t="s">
        <v>70</v>
      </c>
      <c r="K46" s="161" t="s">
        <v>28</v>
      </c>
    </row>
    <row r="47" spans="1:11" ht="25.5" x14ac:dyDescent="0.25">
      <c r="A47" s="168"/>
      <c r="B47" s="174" t="s">
        <v>136</v>
      </c>
      <c r="C47" s="169" t="s">
        <v>137</v>
      </c>
      <c r="D47" s="178">
        <v>9.1700000000000004E-2</v>
      </c>
      <c r="E47" s="175">
        <f>$E$12*D47</f>
        <v>171.61013100000002</v>
      </c>
      <c r="K47" s="161">
        <v>9.1700000000000004E-2</v>
      </c>
    </row>
    <row r="48" spans="1:11" x14ac:dyDescent="0.25">
      <c r="A48" s="168"/>
      <c r="B48" s="169"/>
      <c r="C48" s="170" t="s">
        <v>138</v>
      </c>
      <c r="D48" s="179">
        <v>9.1700000000000004E-2</v>
      </c>
      <c r="E48" s="176">
        <f>E47</f>
        <v>171.61013100000002</v>
      </c>
      <c r="K48" s="161">
        <v>9.1700000000000004E-2</v>
      </c>
    </row>
    <row r="49" spans="1:11" x14ac:dyDescent="0.25">
      <c r="A49" s="279"/>
      <c r="B49" s="279"/>
      <c r="C49" s="279"/>
      <c r="D49" s="279"/>
      <c r="E49" s="279"/>
    </row>
    <row r="50" spans="1:11" ht="25.5" x14ac:dyDescent="0.25">
      <c r="A50" s="168"/>
      <c r="B50" s="170" t="s">
        <v>139</v>
      </c>
      <c r="C50" s="173" t="s">
        <v>140</v>
      </c>
      <c r="D50" s="170" t="s">
        <v>28</v>
      </c>
      <c r="E50" s="171" t="s">
        <v>70</v>
      </c>
      <c r="K50" s="161" t="s">
        <v>28</v>
      </c>
    </row>
    <row r="51" spans="1:11" ht="25.5" x14ac:dyDescent="0.25">
      <c r="A51" s="168"/>
      <c r="B51" s="174" t="s">
        <v>141</v>
      </c>
      <c r="C51" s="169" t="s">
        <v>142</v>
      </c>
      <c r="D51" s="178">
        <v>3.3E-4</v>
      </c>
      <c r="E51" s="175">
        <f>$E$12*D51</f>
        <v>0.61757190000000006</v>
      </c>
      <c r="K51" s="161">
        <v>3.3E-4</v>
      </c>
    </row>
    <row r="52" spans="1:11" ht="25.5" x14ac:dyDescent="0.25">
      <c r="A52" s="168"/>
      <c r="B52" s="174" t="s">
        <v>143</v>
      </c>
      <c r="C52" s="169" t="s">
        <v>144</v>
      </c>
      <c r="D52" s="178">
        <v>2.5999999999999998E-4</v>
      </c>
      <c r="E52" s="175">
        <f>$E$12*D52</f>
        <v>0.4865718</v>
      </c>
      <c r="K52" s="161">
        <v>2.5999999999999998E-4</v>
      </c>
    </row>
    <row r="53" spans="1:11" x14ac:dyDescent="0.25">
      <c r="A53" s="168"/>
      <c r="B53" s="169"/>
      <c r="C53" s="170" t="s">
        <v>145</v>
      </c>
      <c r="D53" s="179">
        <v>5.9000000000000003E-4</v>
      </c>
      <c r="E53" s="176">
        <f>E51+E52</f>
        <v>1.1041437000000001</v>
      </c>
      <c r="K53" s="161">
        <v>5.9000000000000003E-4</v>
      </c>
    </row>
    <row r="54" spans="1:11" x14ac:dyDescent="0.25">
      <c r="A54" s="189"/>
      <c r="B54" s="201"/>
      <c r="C54" s="201"/>
      <c r="D54" s="201"/>
      <c r="E54" s="214"/>
    </row>
    <row r="55" spans="1:11" ht="25.5" x14ac:dyDescent="0.25">
      <c r="A55" s="168"/>
      <c r="B55" s="170" t="s">
        <v>146</v>
      </c>
      <c r="C55" s="173" t="s">
        <v>147</v>
      </c>
      <c r="D55" s="170" t="s">
        <v>28</v>
      </c>
      <c r="E55" s="171" t="s">
        <v>70</v>
      </c>
      <c r="K55" s="161" t="s">
        <v>28</v>
      </c>
    </row>
    <row r="56" spans="1:11" x14ac:dyDescent="0.25">
      <c r="A56" s="168"/>
      <c r="B56" s="174" t="s">
        <v>148</v>
      </c>
      <c r="C56" s="169" t="s">
        <v>149</v>
      </c>
      <c r="D56" s="178">
        <v>2.82E-3</v>
      </c>
      <c r="E56" s="175">
        <f>$E$12*D56</f>
        <v>5.2774326</v>
      </c>
      <c r="K56" s="161">
        <v>2.82E-3</v>
      </c>
    </row>
    <row r="57" spans="1:11" x14ac:dyDescent="0.25">
      <c r="A57" s="168"/>
      <c r="B57" s="169"/>
      <c r="C57" s="170" t="s">
        <v>150</v>
      </c>
      <c r="D57" s="179">
        <v>2.82E-3</v>
      </c>
      <c r="E57" s="176">
        <f>E56</f>
        <v>5.2774326</v>
      </c>
      <c r="K57" s="161">
        <v>2.82E-3</v>
      </c>
    </row>
    <row r="58" spans="1:11" x14ac:dyDescent="0.25">
      <c r="A58" s="279"/>
      <c r="B58" s="279"/>
      <c r="C58" s="279"/>
      <c r="D58" s="279"/>
      <c r="E58" s="279"/>
    </row>
    <row r="59" spans="1:11" x14ac:dyDescent="0.25">
      <c r="A59" s="168"/>
      <c r="B59" s="170"/>
      <c r="C59" s="170" t="s">
        <v>151</v>
      </c>
      <c r="D59" s="179">
        <v>0.76827000000000001</v>
      </c>
      <c r="E59" s="220">
        <f>SUM(E57,E53,E48,E44,E35,E24)</f>
        <v>1437.7635261</v>
      </c>
      <c r="K59" s="161">
        <v>0.76827000000000001</v>
      </c>
    </row>
    <row r="60" spans="1:11" x14ac:dyDescent="0.25">
      <c r="A60" s="279"/>
      <c r="B60" s="279"/>
      <c r="C60" s="279"/>
      <c r="D60" s="279"/>
      <c r="E60" s="279"/>
    </row>
    <row r="61" spans="1:11" x14ac:dyDescent="0.25">
      <c r="A61" s="168"/>
      <c r="B61" s="170"/>
      <c r="C61" s="170" t="s">
        <v>152</v>
      </c>
      <c r="D61" s="170"/>
      <c r="E61" s="220">
        <f>E59+E12</f>
        <v>3309.1935260999999</v>
      </c>
    </row>
    <row r="62" spans="1:11" x14ac:dyDescent="0.25">
      <c r="A62" s="279"/>
      <c r="B62" s="279"/>
      <c r="C62" s="279"/>
      <c r="D62" s="279"/>
      <c r="E62" s="279"/>
    </row>
    <row r="63" spans="1:11" ht="15" customHeight="1" x14ac:dyDescent="0.25">
      <c r="A63" s="172" t="s">
        <v>153</v>
      </c>
      <c r="B63" s="280" t="s">
        <v>154</v>
      </c>
      <c r="C63" s="280"/>
      <c r="D63" s="170"/>
      <c r="E63" s="171" t="s">
        <v>70</v>
      </c>
    </row>
    <row r="64" spans="1:11" ht="15" customHeight="1" x14ac:dyDescent="0.25">
      <c r="A64" s="180"/>
      <c r="B64" s="281" t="s">
        <v>155</v>
      </c>
      <c r="C64" s="281"/>
      <c r="D64" s="181"/>
      <c r="E64" s="175">
        <f>(D65+D66)*2/12</f>
        <v>2.9266666666666672</v>
      </c>
    </row>
    <row r="65" spans="1:11" ht="13.9" customHeight="1" x14ac:dyDescent="0.25">
      <c r="A65" s="180"/>
      <c r="B65" s="282" t="s">
        <v>156</v>
      </c>
      <c r="C65" s="282"/>
      <c r="D65" s="190">
        <v>9.74</v>
      </c>
      <c r="E65" s="183"/>
      <c r="F65" s="184">
        <v>9.74</v>
      </c>
      <c r="G65" s="185">
        <v>38.96</v>
      </c>
      <c r="K65" s="161">
        <v>38.96</v>
      </c>
    </row>
    <row r="66" spans="1:11" ht="13.9" customHeight="1" x14ac:dyDescent="0.25">
      <c r="A66" s="180"/>
      <c r="B66" s="282" t="s">
        <v>157</v>
      </c>
      <c r="C66" s="282"/>
      <c r="D66" s="190">
        <v>7.82</v>
      </c>
      <c r="E66" s="183"/>
      <c r="F66" s="184">
        <v>7.8224999999999998</v>
      </c>
      <c r="G66" s="185">
        <v>31.29</v>
      </c>
      <c r="K66" s="161">
        <v>31.29</v>
      </c>
    </row>
    <row r="67" spans="1:11" ht="15" customHeight="1" x14ac:dyDescent="0.25">
      <c r="A67" s="180"/>
      <c r="B67" s="281" t="s">
        <v>158</v>
      </c>
      <c r="C67" s="281"/>
      <c r="D67" s="181"/>
      <c r="E67" s="175">
        <f>(D68+D69)*2/12</f>
        <v>2.0266666666666668</v>
      </c>
      <c r="F67" s="187"/>
      <c r="G67" s="187"/>
    </row>
    <row r="68" spans="1:11" ht="13.9" customHeight="1" x14ac:dyDescent="0.25">
      <c r="A68" s="180"/>
      <c r="B68" s="282" t="s">
        <v>159</v>
      </c>
      <c r="C68" s="282"/>
      <c r="D68" s="190">
        <v>3.56</v>
      </c>
      <c r="E68" s="183"/>
      <c r="F68" s="184">
        <v>3.5625</v>
      </c>
      <c r="G68" s="185">
        <v>14.25</v>
      </c>
      <c r="K68" s="161">
        <v>14.25</v>
      </c>
    </row>
    <row r="69" spans="1:11" ht="13.9" customHeight="1" x14ac:dyDescent="0.25">
      <c r="A69" s="180"/>
      <c r="B69" s="282" t="s">
        <v>160</v>
      </c>
      <c r="C69" s="282"/>
      <c r="D69" s="190">
        <v>8.6</v>
      </c>
      <c r="E69" s="183"/>
      <c r="F69" s="184">
        <v>8.6024999999999991</v>
      </c>
      <c r="G69" s="185">
        <v>34.409999999999997</v>
      </c>
      <c r="K69" s="161">
        <v>34.409999999999997</v>
      </c>
    </row>
    <row r="70" spans="1:11" ht="25.5" customHeight="1" x14ac:dyDescent="0.25">
      <c r="A70" s="180"/>
      <c r="B70" s="281" t="s">
        <v>262</v>
      </c>
      <c r="C70" s="281"/>
      <c r="D70" s="181"/>
      <c r="E70" s="175">
        <f>SUM(D71:D76)*2/12</f>
        <v>23.243333333333329</v>
      </c>
    </row>
    <row r="71" spans="1:11" ht="13.9" customHeight="1" x14ac:dyDescent="0.25">
      <c r="A71" s="180"/>
      <c r="B71" s="282" t="s">
        <v>263</v>
      </c>
      <c r="C71" s="282"/>
      <c r="D71" s="190">
        <v>35.22</v>
      </c>
      <c r="E71" s="183"/>
      <c r="F71" s="224">
        <v>140.87</v>
      </c>
      <c r="G71" s="186"/>
      <c r="K71" s="161">
        <v>140.87</v>
      </c>
    </row>
    <row r="72" spans="1:11" ht="13.9" customHeight="1" x14ac:dyDescent="0.25">
      <c r="A72" s="180"/>
      <c r="B72" s="282" t="s">
        <v>264</v>
      </c>
      <c r="C72" s="282"/>
      <c r="D72" s="190">
        <v>25.91</v>
      </c>
      <c r="E72" s="183"/>
      <c r="F72" s="224">
        <v>103.63</v>
      </c>
      <c r="K72" s="161">
        <v>103.63</v>
      </c>
    </row>
    <row r="73" spans="1:11" ht="13.9" customHeight="1" x14ac:dyDescent="0.25">
      <c r="A73" s="180"/>
      <c r="B73" s="282" t="s">
        <v>265</v>
      </c>
      <c r="C73" s="282"/>
      <c r="D73" s="190">
        <v>6.33</v>
      </c>
      <c r="E73" s="183"/>
      <c r="F73" s="224">
        <v>25.33</v>
      </c>
      <c r="K73" s="161">
        <v>25.33</v>
      </c>
    </row>
    <row r="74" spans="1:11" ht="13.9" customHeight="1" x14ac:dyDescent="0.25">
      <c r="A74" s="180"/>
      <c r="B74" s="282" t="s">
        <v>266</v>
      </c>
      <c r="C74" s="282"/>
      <c r="D74" s="190">
        <v>59.9</v>
      </c>
      <c r="E74" s="183"/>
      <c r="F74" s="224">
        <v>239.58</v>
      </c>
      <c r="K74" s="161">
        <v>239.58</v>
      </c>
    </row>
    <row r="75" spans="1:11" ht="13.9" customHeight="1" x14ac:dyDescent="0.25">
      <c r="A75" s="180"/>
      <c r="B75" s="282" t="s">
        <v>267</v>
      </c>
      <c r="C75" s="282"/>
      <c r="D75" s="190">
        <v>9.76</v>
      </c>
      <c r="E75" s="183"/>
      <c r="F75" s="224">
        <v>39.049999999999997</v>
      </c>
      <c r="K75" s="161">
        <v>39.049999999999997</v>
      </c>
    </row>
    <row r="76" spans="1:11" ht="13.9" customHeight="1" x14ac:dyDescent="0.25">
      <c r="A76" s="180"/>
      <c r="B76" s="282" t="s">
        <v>268</v>
      </c>
      <c r="C76" s="282"/>
      <c r="D76" s="190">
        <v>2.34</v>
      </c>
      <c r="E76" s="183"/>
      <c r="F76" s="224">
        <v>9.3699999999999992</v>
      </c>
      <c r="K76" s="161">
        <v>9.3699999999999992</v>
      </c>
    </row>
    <row r="77" spans="1:11" ht="51" customHeight="1" x14ac:dyDescent="0.25">
      <c r="A77" s="180"/>
      <c r="B77" s="281" t="s">
        <v>269</v>
      </c>
      <c r="C77" s="281"/>
      <c r="D77" s="182"/>
      <c r="E77" s="175">
        <f>SUM(D78:D89)*4/12</f>
        <v>156.33666666666667</v>
      </c>
    </row>
    <row r="78" spans="1:11" ht="13.9" customHeight="1" x14ac:dyDescent="0.25">
      <c r="A78" s="180"/>
      <c r="B78" s="282" t="s">
        <v>245</v>
      </c>
      <c r="C78" s="282"/>
      <c r="D78" s="190">
        <v>8.3000000000000007</v>
      </c>
      <c r="E78" s="183"/>
      <c r="F78" s="225">
        <v>8.3000000000000007</v>
      </c>
      <c r="G78" s="224">
        <v>33.200000000000003</v>
      </c>
      <c r="K78" s="161">
        <v>33.200000000000003</v>
      </c>
    </row>
    <row r="79" spans="1:11" ht="13.9" customHeight="1" x14ac:dyDescent="0.25">
      <c r="A79" s="180"/>
      <c r="B79" s="282" t="s">
        <v>246</v>
      </c>
      <c r="C79" s="282"/>
      <c r="D79" s="190">
        <v>8.2899999999999991</v>
      </c>
      <c r="E79" s="183"/>
      <c r="F79" s="225">
        <v>8.2850000000000001</v>
      </c>
      <c r="G79" s="224">
        <v>33.14</v>
      </c>
      <c r="K79" s="161">
        <v>33.14</v>
      </c>
    </row>
    <row r="80" spans="1:11" ht="13.9" customHeight="1" x14ac:dyDescent="0.25">
      <c r="A80" s="180"/>
      <c r="B80" s="282" t="s">
        <v>247</v>
      </c>
      <c r="C80" s="282"/>
      <c r="D80" s="190">
        <v>5.72</v>
      </c>
      <c r="E80" s="183"/>
      <c r="F80" s="225">
        <v>5.7149999999999999</v>
      </c>
      <c r="G80" s="224">
        <v>22.86</v>
      </c>
      <c r="K80" s="161">
        <v>22.86</v>
      </c>
    </row>
    <row r="81" spans="1:11" ht="13.9" customHeight="1" x14ac:dyDescent="0.25">
      <c r="A81" s="180"/>
      <c r="B81" s="282" t="s">
        <v>248</v>
      </c>
      <c r="C81" s="282"/>
      <c r="D81" s="190">
        <v>24.76</v>
      </c>
      <c r="E81" s="183"/>
      <c r="F81" s="225">
        <v>24.76</v>
      </c>
      <c r="G81" s="224">
        <v>99.04</v>
      </c>
      <c r="K81" s="161">
        <v>99.04</v>
      </c>
    </row>
    <row r="82" spans="1:11" ht="13.9" customHeight="1" x14ac:dyDescent="0.25">
      <c r="A82" s="180"/>
      <c r="B82" s="282" t="s">
        <v>249</v>
      </c>
      <c r="C82" s="282"/>
      <c r="D82" s="190">
        <v>28.09</v>
      </c>
      <c r="E82" s="183"/>
      <c r="F82" s="225">
        <v>28.085000000000001</v>
      </c>
      <c r="G82" s="224">
        <v>112.34</v>
      </c>
      <c r="K82" s="161">
        <v>112.34</v>
      </c>
    </row>
    <row r="83" spans="1:11" ht="13.9" customHeight="1" x14ac:dyDescent="0.25">
      <c r="A83" s="180"/>
      <c r="B83" s="282" t="s">
        <v>189</v>
      </c>
      <c r="C83" s="282"/>
      <c r="D83" s="190">
        <v>16.149999999999999</v>
      </c>
      <c r="E83" s="183"/>
      <c r="F83" s="225">
        <v>16.149999999999999</v>
      </c>
      <c r="G83" s="224">
        <v>64.599999999999994</v>
      </c>
      <c r="K83" s="161">
        <v>64.599999999999994</v>
      </c>
    </row>
    <row r="84" spans="1:11" ht="13.9" customHeight="1" x14ac:dyDescent="0.25">
      <c r="A84" s="189"/>
      <c r="B84" s="283" t="s">
        <v>250</v>
      </c>
      <c r="C84" s="283"/>
      <c r="D84" s="190">
        <v>6.97</v>
      </c>
      <c r="E84" s="183"/>
      <c r="F84" s="225">
        <v>6.97</v>
      </c>
      <c r="G84" s="224">
        <v>27.88</v>
      </c>
      <c r="K84" s="161">
        <v>27.88</v>
      </c>
    </row>
    <row r="85" spans="1:11" ht="13.9" customHeight="1" x14ac:dyDescent="0.25">
      <c r="A85" s="189"/>
      <c r="B85" s="283" t="s">
        <v>251</v>
      </c>
      <c r="C85" s="283" t="s">
        <v>251</v>
      </c>
      <c r="D85" s="190">
        <v>35.06</v>
      </c>
      <c r="E85" s="183"/>
      <c r="F85" s="225">
        <v>35.055</v>
      </c>
      <c r="G85" s="224">
        <v>140.22</v>
      </c>
      <c r="K85" s="161">
        <v>140.22</v>
      </c>
    </row>
    <row r="86" spans="1:11" ht="13.9" customHeight="1" x14ac:dyDescent="0.25">
      <c r="A86" s="189"/>
      <c r="B86" s="283" t="s">
        <v>186</v>
      </c>
      <c r="C86" s="283" t="s">
        <v>186</v>
      </c>
      <c r="D86" s="190">
        <v>35</v>
      </c>
      <c r="E86" s="183"/>
      <c r="F86" s="225">
        <v>35</v>
      </c>
      <c r="G86" s="224">
        <v>140</v>
      </c>
      <c r="K86" s="161">
        <v>140</v>
      </c>
    </row>
    <row r="87" spans="1:11" ht="13.9" customHeight="1" x14ac:dyDescent="0.25">
      <c r="A87" s="189"/>
      <c r="B87" s="299" t="s">
        <v>270</v>
      </c>
      <c r="C87" s="299" t="s">
        <v>270</v>
      </c>
      <c r="D87" s="190">
        <v>3.56</v>
      </c>
      <c r="E87" s="183"/>
      <c r="G87" s="224">
        <v>14.23</v>
      </c>
      <c r="H87" s="186"/>
      <c r="K87" s="161">
        <v>14.23</v>
      </c>
    </row>
    <row r="88" spans="1:11" ht="13.9" customHeight="1" x14ac:dyDescent="0.25">
      <c r="A88" s="189"/>
      <c r="B88" s="299" t="s">
        <v>271</v>
      </c>
      <c r="C88" s="299" t="s">
        <v>271</v>
      </c>
      <c r="D88" s="190">
        <v>126.17</v>
      </c>
      <c r="E88" s="183"/>
      <c r="G88" s="224">
        <v>504.66</v>
      </c>
      <c r="H88" s="186"/>
      <c r="K88" s="161">
        <v>504.66</v>
      </c>
    </row>
    <row r="89" spans="1:11" ht="13.9" customHeight="1" x14ac:dyDescent="0.25">
      <c r="A89" s="189"/>
      <c r="B89" s="299" t="s">
        <v>272</v>
      </c>
      <c r="C89" s="299" t="s">
        <v>272</v>
      </c>
      <c r="D89" s="190">
        <v>170.94</v>
      </c>
      <c r="E89" s="183"/>
      <c r="G89" s="224">
        <v>683.76</v>
      </c>
      <c r="H89" s="186"/>
      <c r="K89" s="161">
        <v>683.76</v>
      </c>
    </row>
    <row r="90" spans="1:11" ht="15" customHeight="1" x14ac:dyDescent="0.25">
      <c r="A90" s="189"/>
      <c r="B90" s="283" t="s">
        <v>232</v>
      </c>
      <c r="C90" s="283" t="s">
        <v>232</v>
      </c>
      <c r="D90" s="181"/>
      <c r="E90" s="175">
        <v>410</v>
      </c>
    </row>
    <row r="91" spans="1:11" ht="15" customHeight="1" x14ac:dyDescent="0.25">
      <c r="A91" s="189"/>
      <c r="B91" s="283" t="s">
        <v>233</v>
      </c>
      <c r="C91" s="283" t="s">
        <v>233</v>
      </c>
      <c r="D91" s="182">
        <v>5</v>
      </c>
      <c r="E91" s="175">
        <f>D91*25</f>
        <v>125</v>
      </c>
      <c r="K91" s="161">
        <v>5</v>
      </c>
    </row>
    <row r="92" spans="1:11" ht="15" customHeight="1" x14ac:dyDescent="0.25">
      <c r="A92" s="189"/>
      <c r="B92" s="283" t="s">
        <v>234</v>
      </c>
      <c r="C92" s="283" t="s">
        <v>234</v>
      </c>
      <c r="D92" s="181"/>
      <c r="E92" s="175">
        <v>78</v>
      </c>
    </row>
    <row r="93" spans="1:11" ht="15" customHeight="1" x14ac:dyDescent="0.25">
      <c r="A93" s="189"/>
      <c r="B93" s="283" t="s">
        <v>198</v>
      </c>
      <c r="C93" s="283" t="s">
        <v>198</v>
      </c>
      <c r="D93" s="181"/>
      <c r="E93" s="175">
        <v>8.35</v>
      </c>
    </row>
    <row r="94" spans="1:11" ht="15" customHeight="1" x14ac:dyDescent="0.25">
      <c r="A94" s="189"/>
      <c r="B94" s="283" t="s">
        <v>199</v>
      </c>
      <c r="C94" s="283" t="s">
        <v>199</v>
      </c>
      <c r="D94" s="181"/>
      <c r="E94" s="175">
        <v>75</v>
      </c>
    </row>
    <row r="95" spans="1:11" ht="15" customHeight="1" x14ac:dyDescent="0.25">
      <c r="A95" s="189"/>
      <c r="B95" s="280" t="s">
        <v>200</v>
      </c>
      <c r="C95" s="280"/>
      <c r="D95" s="181"/>
      <c r="E95" s="176">
        <f>SUM(E64:E94)</f>
        <v>880.88333333333333</v>
      </c>
    </row>
    <row r="96" spans="1:11" x14ac:dyDescent="0.25">
      <c r="A96" s="189"/>
      <c r="B96" s="285"/>
      <c r="C96" s="285"/>
      <c r="D96" s="285"/>
      <c r="E96" s="285"/>
    </row>
    <row r="97" spans="1:11" ht="15" customHeight="1" x14ac:dyDescent="0.25">
      <c r="A97" s="189"/>
      <c r="B97" s="280" t="s">
        <v>201</v>
      </c>
      <c r="C97" s="280"/>
      <c r="D97" s="170"/>
      <c r="E97" s="220">
        <f>E95+E61</f>
        <v>4190.0768594333331</v>
      </c>
    </row>
    <row r="98" spans="1:11" x14ac:dyDescent="0.25">
      <c r="A98" s="189"/>
      <c r="B98" s="285"/>
      <c r="C98" s="285"/>
      <c r="D98" s="285"/>
      <c r="E98" s="285"/>
    </row>
    <row r="99" spans="1:11" ht="15" customHeight="1" x14ac:dyDescent="0.25">
      <c r="A99" s="172" t="s">
        <v>202</v>
      </c>
      <c r="B99" s="280" t="s">
        <v>203</v>
      </c>
      <c r="C99" s="280"/>
      <c r="D99" s="170" t="s">
        <v>28</v>
      </c>
      <c r="E99" s="171" t="s">
        <v>70</v>
      </c>
      <c r="K99" s="161" t="s">
        <v>28</v>
      </c>
    </row>
    <row r="100" spans="1:11" ht="15" customHeight="1" x14ac:dyDescent="0.25">
      <c r="A100" s="180"/>
      <c r="B100" s="284" t="s">
        <v>204</v>
      </c>
      <c r="C100" s="284"/>
      <c r="D100" s="193">
        <f>F100</f>
        <v>4.8959814999999997E-2</v>
      </c>
      <c r="E100" s="175">
        <f>D100*E97</f>
        <v>205.14538787363699</v>
      </c>
      <c r="F100" s="194">
        <v>4.8959814999999997E-2</v>
      </c>
      <c r="G100" s="195">
        <v>0.1</v>
      </c>
      <c r="K100" s="161">
        <v>0.1</v>
      </c>
    </row>
    <row r="101" spans="1:11" ht="15" customHeight="1" x14ac:dyDescent="0.25">
      <c r="A101" s="180"/>
      <c r="B101" s="284" t="s">
        <v>205</v>
      </c>
      <c r="C101" s="284"/>
      <c r="D101" s="193">
        <f>F101</f>
        <v>1.2500000000000001E-2</v>
      </c>
      <c r="E101" s="175">
        <f>D101*E97</f>
        <v>52.375960742916668</v>
      </c>
      <c r="F101" s="194">
        <v>1.2500000000000001E-2</v>
      </c>
      <c r="G101" s="195">
        <v>0.05</v>
      </c>
      <c r="K101" s="161">
        <v>0.05</v>
      </c>
    </row>
    <row r="102" spans="1:11" ht="15" customHeight="1" x14ac:dyDescent="0.25">
      <c r="A102" s="180"/>
      <c r="B102" s="280" t="s">
        <v>206</v>
      </c>
      <c r="C102" s="280"/>
      <c r="D102" s="196">
        <f>D100+D101</f>
        <v>6.1459815000000001E-2</v>
      </c>
      <c r="E102" s="176">
        <f>E100+E101</f>
        <v>257.52134861655367</v>
      </c>
      <c r="K102" s="161">
        <v>0.15</v>
      </c>
    </row>
    <row r="103" spans="1:11" x14ac:dyDescent="0.25">
      <c r="A103" s="189"/>
      <c r="B103" s="285"/>
      <c r="C103" s="285"/>
      <c r="D103" s="285"/>
      <c r="E103" s="285"/>
    </row>
    <row r="104" spans="1:11" ht="15" customHeight="1" x14ac:dyDescent="0.25">
      <c r="A104" s="172" t="s">
        <v>207</v>
      </c>
      <c r="B104" s="280" t="s">
        <v>208</v>
      </c>
      <c r="C104" s="280"/>
      <c r="D104" s="170" t="s">
        <v>28</v>
      </c>
      <c r="E104" s="171" t="s">
        <v>70</v>
      </c>
      <c r="K104" s="161" t="s">
        <v>28</v>
      </c>
    </row>
    <row r="105" spans="1:11" ht="15" customHeight="1" x14ac:dyDescent="0.25">
      <c r="A105" s="180"/>
      <c r="B105" s="284" t="s">
        <v>209</v>
      </c>
      <c r="C105" s="284"/>
      <c r="D105" s="197">
        <v>0.05</v>
      </c>
      <c r="E105" s="198"/>
      <c r="K105" s="161">
        <v>0.05</v>
      </c>
    </row>
    <row r="106" spans="1:11" ht="15" customHeight="1" x14ac:dyDescent="0.25">
      <c r="A106" s="180"/>
      <c r="B106" s="284" t="s">
        <v>210</v>
      </c>
      <c r="C106" s="284"/>
      <c r="D106" s="197">
        <v>0.03</v>
      </c>
      <c r="E106" s="198"/>
      <c r="K106" s="161">
        <v>0.03</v>
      </c>
    </row>
    <row r="107" spans="1:11" ht="15" customHeight="1" x14ac:dyDescent="0.25">
      <c r="A107" s="180"/>
      <c r="B107" s="284" t="s">
        <v>211</v>
      </c>
      <c r="C107" s="284"/>
      <c r="D107" s="178">
        <v>6.4999999999999997E-3</v>
      </c>
      <c r="E107" s="198"/>
      <c r="K107" s="161">
        <v>6.4999999999999997E-3</v>
      </c>
    </row>
    <row r="108" spans="1:11" ht="15" customHeight="1" x14ac:dyDescent="0.25">
      <c r="A108" s="180"/>
      <c r="B108" s="280" t="s">
        <v>27</v>
      </c>
      <c r="C108" s="280"/>
      <c r="D108" s="179">
        <v>8.6499999999999994E-2</v>
      </c>
      <c r="E108" s="200"/>
      <c r="K108" s="161">
        <v>8.6499999999999994E-2</v>
      </c>
    </row>
    <row r="109" spans="1:11" ht="54" customHeight="1" x14ac:dyDescent="0.25">
      <c r="A109" s="180"/>
      <c r="B109" s="284" t="s">
        <v>212</v>
      </c>
      <c r="C109" s="284"/>
      <c r="D109" s="174"/>
      <c r="E109" s="198"/>
    </row>
    <row r="110" spans="1:11" ht="15" customHeight="1" x14ac:dyDescent="0.25">
      <c r="A110" s="180"/>
      <c r="B110" s="280" t="s">
        <v>213</v>
      </c>
      <c r="C110" s="280"/>
      <c r="D110" s="170"/>
      <c r="E110" s="200"/>
    </row>
    <row r="111" spans="1:11" x14ac:dyDescent="0.25">
      <c r="A111" s="180"/>
      <c r="B111" s="201"/>
      <c r="C111" s="199" t="s">
        <v>214</v>
      </c>
      <c r="D111" s="170">
        <v>1.0947</v>
      </c>
      <c r="E111" s="202">
        <v>9.4700000000000006E-2</v>
      </c>
      <c r="K111" s="161">
        <v>1.0947</v>
      </c>
    </row>
    <row r="112" spans="1:11" x14ac:dyDescent="0.25">
      <c r="A112" s="189"/>
      <c r="B112" s="285"/>
      <c r="C112" s="285"/>
      <c r="D112" s="285"/>
      <c r="E112" s="285"/>
    </row>
    <row r="113" spans="1:5" ht="15" customHeight="1" x14ac:dyDescent="0.25">
      <c r="A113" s="189"/>
      <c r="B113" s="280" t="s">
        <v>215</v>
      </c>
      <c r="C113" s="280"/>
      <c r="D113" s="170"/>
      <c r="E113" s="176">
        <f>E111*(E102+E97)</f>
        <v>421.18755030232433</v>
      </c>
    </row>
    <row r="114" spans="1:5" x14ac:dyDescent="0.25">
      <c r="A114" s="189"/>
      <c r="B114" s="285"/>
      <c r="C114" s="285"/>
      <c r="D114" s="285"/>
      <c r="E114" s="285"/>
    </row>
    <row r="115" spans="1:5" ht="18.75" customHeight="1" x14ac:dyDescent="0.25">
      <c r="A115" s="300" t="s">
        <v>216</v>
      </c>
      <c r="B115" s="300"/>
      <c r="C115" s="300"/>
      <c r="D115" s="226"/>
      <c r="E115" s="227">
        <f>SUM(E113,E102,E97)</f>
        <v>4868.7857583522109</v>
      </c>
    </row>
    <row r="118" spans="1:5" ht="30" customHeight="1" x14ac:dyDescent="0.25">
      <c r="C118" s="228" t="s">
        <v>229</v>
      </c>
      <c r="D118" s="218">
        <v>2</v>
      </c>
      <c r="E118" s="218"/>
    </row>
    <row r="120" spans="1:5" ht="21.6" customHeight="1" x14ac:dyDescent="0.25">
      <c r="C120" s="206" t="s">
        <v>273</v>
      </c>
      <c r="D120" s="207"/>
      <c r="E120" s="208">
        <f>E115*D118</f>
        <v>9737.5715167044218</v>
      </c>
    </row>
  </sheetData>
  <mergeCells count="65">
    <mergeCell ref="B110:C110"/>
    <mergeCell ref="B112:E112"/>
    <mergeCell ref="B113:C113"/>
    <mergeCell ref="B114:E114"/>
    <mergeCell ref="A115:C115"/>
    <mergeCell ref="B105:C105"/>
    <mergeCell ref="B106:C106"/>
    <mergeCell ref="B107:C107"/>
    <mergeCell ref="B108:C108"/>
    <mergeCell ref="B109:C109"/>
    <mergeCell ref="B100:C100"/>
    <mergeCell ref="B101:C101"/>
    <mergeCell ref="B102:C102"/>
    <mergeCell ref="B103:E103"/>
    <mergeCell ref="B104:C104"/>
    <mergeCell ref="B95:C95"/>
    <mergeCell ref="B96:E96"/>
    <mergeCell ref="B97:C97"/>
    <mergeCell ref="B98:E98"/>
    <mergeCell ref="B99:C99"/>
    <mergeCell ref="B90:C90"/>
    <mergeCell ref="B91:C91"/>
    <mergeCell ref="B92:C92"/>
    <mergeCell ref="B93:C93"/>
    <mergeCell ref="B94:C94"/>
    <mergeCell ref="B85:C85"/>
    <mergeCell ref="B86:C86"/>
    <mergeCell ref="B87:C87"/>
    <mergeCell ref="B88:C88"/>
    <mergeCell ref="B89:C89"/>
    <mergeCell ref="B80:C80"/>
    <mergeCell ref="B81:C81"/>
    <mergeCell ref="B82:C82"/>
    <mergeCell ref="B83:C83"/>
    <mergeCell ref="B84:C84"/>
    <mergeCell ref="B75:C75"/>
    <mergeCell ref="B76:C76"/>
    <mergeCell ref="B77:C77"/>
    <mergeCell ref="B78:C78"/>
    <mergeCell ref="B79:C79"/>
    <mergeCell ref="B70:C70"/>
    <mergeCell ref="B71:C71"/>
    <mergeCell ref="B72:C72"/>
    <mergeCell ref="B73:C73"/>
    <mergeCell ref="B74:C74"/>
    <mergeCell ref="B65:C65"/>
    <mergeCell ref="B66:C66"/>
    <mergeCell ref="B67:C67"/>
    <mergeCell ref="B68:C68"/>
    <mergeCell ref="B69:C69"/>
    <mergeCell ref="A58:E58"/>
    <mergeCell ref="A60:E60"/>
    <mergeCell ref="A62:E62"/>
    <mergeCell ref="B63:C63"/>
    <mergeCell ref="B64:C64"/>
    <mergeCell ref="A13:E13"/>
    <mergeCell ref="A25:E25"/>
    <mergeCell ref="A36:E36"/>
    <mergeCell ref="A45:E45"/>
    <mergeCell ref="A49:E49"/>
    <mergeCell ref="A1:E1"/>
    <mergeCell ref="A2:E2"/>
    <mergeCell ref="A3:E3"/>
    <mergeCell ref="A4:E4"/>
    <mergeCell ref="A7:E7"/>
  </mergeCells>
  <pageMargins left="0.78749999999999998" right="0.78749999999999998" top="1.05277777777778" bottom="1.05277777777778" header="0.78749999999999998" footer="0.78749999999999998"/>
  <pageSetup paperSize="9" firstPageNumber="0" fitToHeight="4" orientation="portrait" horizontalDpi="300" verticalDpi="300"/>
  <headerFooter>
    <oddHeader>&amp;C&amp;"Times New Roman,Normal"&amp;12&amp;A</oddHeader>
    <oddFooter>&amp;C&amp;"Times New Roman,Normal"&amp;12Página &amp;P</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133"/>
  <sheetViews>
    <sheetView zoomScale="75" zoomScaleNormal="75" workbookViewId="0">
      <selection activeCell="A2" sqref="A2"/>
    </sheetView>
  </sheetViews>
  <sheetFormatPr defaultRowHeight="15" x14ac:dyDescent="0.25"/>
  <cols>
    <col min="1" max="1" width="7.140625" style="161" customWidth="1"/>
    <col min="2" max="2" width="29.28515625" style="161" customWidth="1"/>
    <col min="3" max="3" width="55.140625" style="161" customWidth="1"/>
    <col min="4" max="4" width="12.85546875" style="161" customWidth="1"/>
    <col min="5" max="5" width="15.140625" style="161" customWidth="1"/>
    <col min="6" max="6" width="10.7109375" style="161" hidden="1" customWidth="1"/>
    <col min="7" max="7" width="9.140625" style="161" hidden="1" customWidth="1"/>
    <col min="8" max="8" width="11.7109375" style="161" hidden="1" customWidth="1"/>
    <col min="9" max="9" width="10.7109375" style="161" hidden="1" customWidth="1"/>
    <col min="10" max="10" width="9.140625" style="161" hidden="1" customWidth="1"/>
    <col min="11" max="11" width="11.28515625" style="161" hidden="1" customWidth="1"/>
    <col min="12" max="1025" width="8.7109375" style="161" customWidth="1"/>
  </cols>
  <sheetData>
    <row r="1" spans="1:11" ht="45" x14ac:dyDescent="0.25">
      <c r="A1" s="275" t="s">
        <v>62</v>
      </c>
      <c r="B1" s="275"/>
      <c r="C1" s="275"/>
      <c r="D1" s="275"/>
      <c r="E1" s="275"/>
      <c r="G1" s="162" t="s">
        <v>63</v>
      </c>
      <c r="H1" s="163" t="s">
        <v>64</v>
      </c>
      <c r="I1" s="164" t="s">
        <v>65</v>
      </c>
      <c r="J1" s="164" t="s">
        <v>66</v>
      </c>
      <c r="K1" s="164" t="s">
        <v>67</v>
      </c>
    </row>
    <row r="2" spans="1:11" ht="23.25" x14ac:dyDescent="0.25">
      <c r="A2" s="276" t="s">
        <v>68</v>
      </c>
      <c r="B2" s="276"/>
      <c r="C2" s="276"/>
      <c r="D2" s="276"/>
      <c r="E2" s="276"/>
      <c r="G2" s="165">
        <f>'MEMÓRIA CÁLCULO DAS OBRIGAÇÕES'!L4</f>
        <v>0</v>
      </c>
      <c r="H2" s="165">
        <f>'MEMÓRIA CÁLCULO DAS OBRIGAÇÕES'!M4</f>
        <v>0</v>
      </c>
      <c r="I2" s="165">
        <f>'MEMÓRIA CÁLCULO DAS OBRIGAÇÕES'!N4</f>
        <v>0</v>
      </c>
      <c r="J2" s="166">
        <f>'MEMÓRIA CÁLCULO DAS OBRIGAÇÕES'!O4</f>
        <v>0</v>
      </c>
      <c r="K2" s="167">
        <f>'MEMÓRIA CÁLCULO DAS OBRIGAÇÕES'!P4</f>
        <v>0</v>
      </c>
    </row>
    <row r="3" spans="1:11" ht="36" customHeight="1" x14ac:dyDescent="0.25">
      <c r="A3" s="277" t="s">
        <v>274</v>
      </c>
      <c r="B3" s="277"/>
      <c r="C3" s="277"/>
      <c r="D3" s="277"/>
      <c r="E3" s="277"/>
    </row>
    <row r="4" spans="1:11" x14ac:dyDescent="0.25">
      <c r="A4" s="278"/>
      <c r="B4" s="278"/>
      <c r="C4" s="278"/>
      <c r="D4" s="278"/>
      <c r="E4" s="278"/>
    </row>
    <row r="5" spans="1:11" x14ac:dyDescent="0.25">
      <c r="A5" s="168"/>
      <c r="B5" s="169"/>
      <c r="C5" s="169"/>
      <c r="D5" s="170" t="s">
        <v>28</v>
      </c>
      <c r="E5" s="171" t="s">
        <v>70</v>
      </c>
      <c r="K5" s="161" t="s">
        <v>28</v>
      </c>
    </row>
    <row r="6" spans="1:11" x14ac:dyDescent="0.25">
      <c r="A6" s="172" t="s">
        <v>71</v>
      </c>
      <c r="B6" s="169"/>
      <c r="C6" s="173" t="s">
        <v>72</v>
      </c>
      <c r="D6" s="174" t="s">
        <v>73</v>
      </c>
      <c r="E6" s="175">
        <v>1412.4</v>
      </c>
      <c r="K6" s="161" t="s">
        <v>73</v>
      </c>
    </row>
    <row r="7" spans="1:11" x14ac:dyDescent="0.25">
      <c r="A7" s="279"/>
      <c r="B7" s="279"/>
      <c r="C7" s="279"/>
      <c r="D7" s="279"/>
      <c r="E7" s="279"/>
    </row>
    <row r="8" spans="1:11" x14ac:dyDescent="0.25">
      <c r="A8" s="172" t="s">
        <v>74</v>
      </c>
      <c r="B8" s="169"/>
      <c r="C8" s="173" t="s">
        <v>75</v>
      </c>
      <c r="D8" s="170" t="s">
        <v>28</v>
      </c>
      <c r="E8" s="171" t="s">
        <v>70</v>
      </c>
      <c r="K8" s="161" t="s">
        <v>28</v>
      </c>
    </row>
    <row r="9" spans="1:11" x14ac:dyDescent="0.25">
      <c r="A9" s="168"/>
      <c r="B9" s="169"/>
      <c r="C9" s="169" t="s">
        <v>76</v>
      </c>
      <c r="D9" s="174" t="s">
        <v>73</v>
      </c>
      <c r="E9" s="175">
        <v>1412.4</v>
      </c>
      <c r="K9" s="161" t="s">
        <v>73</v>
      </c>
    </row>
    <row r="10" spans="1:11" x14ac:dyDescent="0.25">
      <c r="A10" s="168"/>
      <c r="B10" s="169"/>
      <c r="C10" s="169" t="s">
        <v>77</v>
      </c>
      <c r="D10" s="174" t="s">
        <v>73</v>
      </c>
      <c r="E10" s="175"/>
      <c r="K10" s="161" t="s">
        <v>73</v>
      </c>
    </row>
    <row r="11" spans="1:11" x14ac:dyDescent="0.25">
      <c r="A11" s="168"/>
      <c r="B11" s="169"/>
      <c r="C11" s="173" t="s">
        <v>78</v>
      </c>
      <c r="D11" s="174" t="s">
        <v>73</v>
      </c>
      <c r="E11" s="176">
        <f>E10+E9</f>
        <v>1412.4</v>
      </c>
      <c r="K11" s="161" t="s">
        <v>73</v>
      </c>
    </row>
    <row r="12" spans="1:11" x14ac:dyDescent="0.25">
      <c r="A12" s="279"/>
      <c r="B12" s="279"/>
      <c r="C12" s="279"/>
      <c r="D12" s="279"/>
      <c r="E12" s="279"/>
    </row>
    <row r="13" spans="1:11" x14ac:dyDescent="0.25">
      <c r="A13" s="172" t="s">
        <v>79</v>
      </c>
      <c r="B13" s="169"/>
      <c r="C13" s="173" t="s">
        <v>80</v>
      </c>
      <c r="D13" s="170" t="s">
        <v>28</v>
      </c>
      <c r="E13" s="171" t="s">
        <v>70</v>
      </c>
      <c r="K13" s="161" t="s">
        <v>28</v>
      </c>
    </row>
    <row r="14" spans="1:11" x14ac:dyDescent="0.25">
      <c r="A14" s="168"/>
      <c r="B14" s="170" t="s">
        <v>81</v>
      </c>
      <c r="C14" s="173" t="s">
        <v>82</v>
      </c>
      <c r="D14" s="174" t="s">
        <v>73</v>
      </c>
      <c r="E14" s="177" t="s">
        <v>73</v>
      </c>
      <c r="K14" s="161" t="s">
        <v>73</v>
      </c>
    </row>
    <row r="15" spans="1:11" x14ac:dyDescent="0.25">
      <c r="A15" s="168"/>
      <c r="B15" s="174" t="s">
        <v>83</v>
      </c>
      <c r="C15" s="169" t="s">
        <v>84</v>
      </c>
      <c r="D15" s="178">
        <v>0.2</v>
      </c>
      <c r="E15" s="175">
        <f t="shared" ref="E15:E22" si="0">$E$11*D15</f>
        <v>282.48</v>
      </c>
      <c r="K15" s="161">
        <v>0.2</v>
      </c>
    </row>
    <row r="16" spans="1:11" x14ac:dyDescent="0.25">
      <c r="A16" s="168"/>
      <c r="B16" s="174" t="s">
        <v>85</v>
      </c>
      <c r="C16" s="169" t="s">
        <v>86</v>
      </c>
      <c r="D16" s="178">
        <v>0.08</v>
      </c>
      <c r="E16" s="175">
        <f t="shared" si="0"/>
        <v>112.992</v>
      </c>
      <c r="K16" s="161">
        <v>0.08</v>
      </c>
    </row>
    <row r="17" spans="1:11" x14ac:dyDescent="0.25">
      <c r="A17" s="168"/>
      <c r="B17" s="174" t="s">
        <v>87</v>
      </c>
      <c r="C17" s="169" t="s">
        <v>88</v>
      </c>
      <c r="D17" s="178">
        <v>1.4999999999999999E-2</v>
      </c>
      <c r="E17" s="175">
        <f t="shared" si="0"/>
        <v>21.186</v>
      </c>
      <c r="K17" s="161">
        <v>1.4999999999999999E-2</v>
      </c>
    </row>
    <row r="18" spans="1:11" x14ac:dyDescent="0.25">
      <c r="A18" s="168"/>
      <c r="B18" s="174" t="s">
        <v>89</v>
      </c>
      <c r="C18" s="169" t="s">
        <v>90</v>
      </c>
      <c r="D18" s="178">
        <v>0.01</v>
      </c>
      <c r="E18" s="175">
        <f t="shared" si="0"/>
        <v>14.124000000000001</v>
      </c>
      <c r="K18" s="161">
        <v>0.01</v>
      </c>
    </row>
    <row r="19" spans="1:11" x14ac:dyDescent="0.25">
      <c r="A19" s="168"/>
      <c r="B19" s="174" t="s">
        <v>91</v>
      </c>
      <c r="C19" s="169" t="s">
        <v>92</v>
      </c>
      <c r="D19" s="178">
        <v>2E-3</v>
      </c>
      <c r="E19" s="175">
        <f t="shared" si="0"/>
        <v>2.8248000000000002</v>
      </c>
      <c r="K19" s="161">
        <v>2E-3</v>
      </c>
    </row>
    <row r="20" spans="1:11" x14ac:dyDescent="0.25">
      <c r="A20" s="168"/>
      <c r="B20" s="174" t="s">
        <v>93</v>
      </c>
      <c r="C20" s="169" t="s">
        <v>94</v>
      </c>
      <c r="D20" s="178">
        <v>6.0000000000000001E-3</v>
      </c>
      <c r="E20" s="175">
        <f t="shared" si="0"/>
        <v>8.474400000000001</v>
      </c>
      <c r="K20" s="161">
        <v>6.0000000000000001E-3</v>
      </c>
    </row>
    <row r="21" spans="1:11" x14ac:dyDescent="0.25">
      <c r="A21" s="168"/>
      <c r="B21" s="174" t="s">
        <v>95</v>
      </c>
      <c r="C21" s="169" t="s">
        <v>96</v>
      </c>
      <c r="D21" s="178">
        <v>2.5000000000000001E-2</v>
      </c>
      <c r="E21" s="175">
        <f t="shared" si="0"/>
        <v>35.31</v>
      </c>
      <c r="K21" s="161">
        <v>2.5000000000000001E-2</v>
      </c>
    </row>
    <row r="22" spans="1:11" ht="25.5" x14ac:dyDescent="0.25">
      <c r="A22" s="168"/>
      <c r="B22" s="174" t="s">
        <v>97</v>
      </c>
      <c r="C22" s="169" t="s">
        <v>98</v>
      </c>
      <c r="D22" s="178">
        <v>5.2499999999999998E-2</v>
      </c>
      <c r="E22" s="175">
        <f t="shared" si="0"/>
        <v>74.150999999999996</v>
      </c>
      <c r="K22" s="161">
        <v>5.2499999999999998E-2</v>
      </c>
    </row>
    <row r="23" spans="1:11" x14ac:dyDescent="0.25">
      <c r="A23" s="168"/>
      <c r="B23" s="169"/>
      <c r="C23" s="170" t="s">
        <v>99</v>
      </c>
      <c r="D23" s="179">
        <v>0.39050000000000001</v>
      </c>
      <c r="E23" s="176">
        <f>SUM(E15:E22)</f>
        <v>551.54219999999998</v>
      </c>
      <c r="K23" s="161">
        <v>0.39050000000000001</v>
      </c>
    </row>
    <row r="24" spans="1:11" x14ac:dyDescent="0.25">
      <c r="A24" s="279"/>
      <c r="B24" s="279"/>
      <c r="C24" s="279"/>
      <c r="D24" s="279"/>
      <c r="E24" s="279"/>
    </row>
    <row r="25" spans="1:11" x14ac:dyDescent="0.25">
      <c r="A25" s="168"/>
      <c r="B25" s="170" t="s">
        <v>100</v>
      </c>
      <c r="C25" s="173" t="s">
        <v>101</v>
      </c>
      <c r="D25" s="170" t="s">
        <v>28</v>
      </c>
      <c r="E25" s="171" t="s">
        <v>70</v>
      </c>
      <c r="K25" s="161" t="s">
        <v>28</v>
      </c>
    </row>
    <row r="26" spans="1:11" x14ac:dyDescent="0.25">
      <c r="A26" s="168"/>
      <c r="B26" s="174" t="s">
        <v>102</v>
      </c>
      <c r="C26" s="169" t="s">
        <v>103</v>
      </c>
      <c r="D26" s="178">
        <v>8.3330000000000001E-2</v>
      </c>
      <c r="E26" s="175">
        <f t="shared" ref="E26:E33" si="1">$E$11*D26</f>
        <v>117.69529200000001</v>
      </c>
      <c r="K26" s="161">
        <v>8.3330000000000001E-2</v>
      </c>
    </row>
    <row r="27" spans="1:11" x14ac:dyDescent="0.25">
      <c r="A27" s="168"/>
      <c r="B27" s="174" t="s">
        <v>104</v>
      </c>
      <c r="C27" s="169" t="s">
        <v>105</v>
      </c>
      <c r="D27" s="178">
        <v>0.11111</v>
      </c>
      <c r="E27" s="175">
        <f t="shared" si="1"/>
        <v>156.93176400000002</v>
      </c>
      <c r="K27" s="161">
        <v>0.11111</v>
      </c>
    </row>
    <row r="28" spans="1:11" x14ac:dyDescent="0.25">
      <c r="A28" s="168"/>
      <c r="B28" s="174" t="s">
        <v>106</v>
      </c>
      <c r="C28" s="169" t="s">
        <v>107</v>
      </c>
      <c r="D28" s="178">
        <v>1.9439999999999999E-2</v>
      </c>
      <c r="E28" s="175">
        <f t="shared" si="1"/>
        <v>27.457056000000001</v>
      </c>
      <c r="K28" s="161">
        <v>1.9439999999999999E-2</v>
      </c>
    </row>
    <row r="29" spans="1:11" x14ac:dyDescent="0.25">
      <c r="A29" s="168"/>
      <c r="B29" s="174" t="s">
        <v>108</v>
      </c>
      <c r="C29" s="169" t="s">
        <v>109</v>
      </c>
      <c r="D29" s="178">
        <v>1.389E-2</v>
      </c>
      <c r="E29" s="175">
        <f t="shared" si="1"/>
        <v>19.618236</v>
      </c>
      <c r="K29" s="161">
        <v>1.389E-2</v>
      </c>
    </row>
    <row r="30" spans="1:11" x14ac:dyDescent="0.25">
      <c r="A30" s="168"/>
      <c r="B30" s="174" t="s">
        <v>110</v>
      </c>
      <c r="C30" s="169" t="s">
        <v>111</v>
      </c>
      <c r="D30" s="178">
        <v>3.3300000000000001E-3</v>
      </c>
      <c r="E30" s="175">
        <f t="shared" si="1"/>
        <v>4.7032920000000003</v>
      </c>
      <c r="K30" s="161">
        <v>3.3300000000000001E-3</v>
      </c>
    </row>
    <row r="31" spans="1:11" x14ac:dyDescent="0.25">
      <c r="A31" s="168"/>
      <c r="B31" s="174" t="s">
        <v>112</v>
      </c>
      <c r="C31" s="169" t="s">
        <v>113</v>
      </c>
      <c r="D31" s="178">
        <v>2.7699999999999999E-3</v>
      </c>
      <c r="E31" s="175">
        <f t="shared" si="1"/>
        <v>3.9123480000000002</v>
      </c>
      <c r="K31" s="161">
        <v>2.7699999999999999E-3</v>
      </c>
    </row>
    <row r="32" spans="1:11" x14ac:dyDescent="0.25">
      <c r="A32" s="168"/>
      <c r="B32" s="174" t="s">
        <v>114</v>
      </c>
      <c r="C32" s="169" t="s">
        <v>115</v>
      </c>
      <c r="D32" s="178">
        <v>7.3999999999999999E-4</v>
      </c>
      <c r="E32" s="175">
        <f t="shared" si="1"/>
        <v>1.0451760000000001</v>
      </c>
      <c r="K32" s="161">
        <v>7.3999999999999999E-4</v>
      </c>
    </row>
    <row r="33" spans="1:11" x14ac:dyDescent="0.25">
      <c r="A33" s="168"/>
      <c r="B33" s="174" t="s">
        <v>116</v>
      </c>
      <c r="C33" s="169" t="s">
        <v>117</v>
      </c>
      <c r="D33" s="178">
        <v>2.1000000000000001E-4</v>
      </c>
      <c r="E33" s="175">
        <f t="shared" si="1"/>
        <v>0.29660400000000003</v>
      </c>
      <c r="K33" s="161">
        <v>2.1000000000000001E-4</v>
      </c>
    </row>
    <row r="34" spans="1:11" x14ac:dyDescent="0.25">
      <c r="A34" s="168"/>
      <c r="B34" s="169"/>
      <c r="C34" s="170" t="s">
        <v>118</v>
      </c>
      <c r="D34" s="179">
        <v>0.23482</v>
      </c>
      <c r="E34" s="176">
        <f>SUM(E26:E33)</f>
        <v>331.6597680000001</v>
      </c>
      <c r="K34" s="161">
        <v>0.23482</v>
      </c>
    </row>
    <row r="35" spans="1:11" x14ac:dyDescent="0.25">
      <c r="A35" s="279"/>
      <c r="B35" s="279"/>
      <c r="C35" s="279"/>
      <c r="D35" s="279"/>
      <c r="E35" s="279"/>
    </row>
    <row r="36" spans="1:11" ht="25.5" x14ac:dyDescent="0.25">
      <c r="A36" s="168"/>
      <c r="B36" s="170" t="s">
        <v>119</v>
      </c>
      <c r="C36" s="173" t="s">
        <v>120</v>
      </c>
      <c r="D36" s="170" t="s">
        <v>28</v>
      </c>
      <c r="E36" s="171" t="s">
        <v>70</v>
      </c>
      <c r="K36" s="161" t="s">
        <v>28</v>
      </c>
    </row>
    <row r="37" spans="1:11" x14ac:dyDescent="0.25">
      <c r="A37" s="168"/>
      <c r="B37" s="174" t="s">
        <v>121</v>
      </c>
      <c r="C37" s="169" t="s">
        <v>122</v>
      </c>
      <c r="D37" s="178">
        <v>4.1700000000000001E-3</v>
      </c>
      <c r="E37" s="175">
        <f t="shared" ref="E37:E42" si="2">$E$11*D37</f>
        <v>5.8897080000000006</v>
      </c>
      <c r="K37" s="161">
        <v>4.1700000000000001E-3</v>
      </c>
    </row>
    <row r="38" spans="1:11" x14ac:dyDescent="0.25">
      <c r="A38" s="168"/>
      <c r="B38" s="174" t="s">
        <v>123</v>
      </c>
      <c r="C38" s="169" t="s">
        <v>124</v>
      </c>
      <c r="D38" s="178">
        <v>1.67E-3</v>
      </c>
      <c r="E38" s="175">
        <f t="shared" si="2"/>
        <v>2.358708</v>
      </c>
      <c r="K38" s="161">
        <v>1.67E-3</v>
      </c>
    </row>
    <row r="39" spans="1:11" ht="38.25" x14ac:dyDescent="0.25">
      <c r="A39" s="168"/>
      <c r="B39" s="174" t="s">
        <v>125</v>
      </c>
      <c r="C39" s="169" t="s">
        <v>126</v>
      </c>
      <c r="D39" s="178">
        <v>3.2000000000000001E-2</v>
      </c>
      <c r="E39" s="175">
        <f t="shared" si="2"/>
        <v>45.196800000000003</v>
      </c>
      <c r="K39" s="161">
        <v>3.2000000000000001E-2</v>
      </c>
    </row>
    <row r="40" spans="1:11" ht="38.25" x14ac:dyDescent="0.25">
      <c r="A40" s="168"/>
      <c r="B40" s="174" t="s">
        <v>127</v>
      </c>
      <c r="C40" s="169" t="s">
        <v>128</v>
      </c>
      <c r="D40" s="178">
        <v>1.6000000000000001E-3</v>
      </c>
      <c r="E40" s="175">
        <f t="shared" si="2"/>
        <v>2.2598400000000001</v>
      </c>
      <c r="K40" s="161">
        <v>1.6000000000000001E-3</v>
      </c>
    </row>
    <row r="41" spans="1:11" ht="38.25" x14ac:dyDescent="0.25">
      <c r="A41" s="168"/>
      <c r="B41" s="174" t="s">
        <v>129</v>
      </c>
      <c r="C41" s="169" t="s">
        <v>130</v>
      </c>
      <c r="D41" s="178">
        <v>8.0000000000000002E-3</v>
      </c>
      <c r="E41" s="175">
        <f t="shared" si="2"/>
        <v>11.299200000000001</v>
      </c>
      <c r="K41" s="161">
        <v>8.0000000000000002E-3</v>
      </c>
    </row>
    <row r="42" spans="1:11" ht="38.25" x14ac:dyDescent="0.25">
      <c r="A42" s="168"/>
      <c r="B42" s="174" t="s">
        <v>131</v>
      </c>
      <c r="C42" s="169" t="s">
        <v>132</v>
      </c>
      <c r="D42" s="178">
        <v>4.0000000000000002E-4</v>
      </c>
      <c r="E42" s="175">
        <f t="shared" si="2"/>
        <v>0.56496000000000002</v>
      </c>
      <c r="K42" s="161">
        <v>4.0000000000000002E-4</v>
      </c>
    </row>
    <row r="43" spans="1:11" x14ac:dyDescent="0.25">
      <c r="A43" s="168"/>
      <c r="B43" s="169"/>
      <c r="C43" s="170" t="s">
        <v>133</v>
      </c>
      <c r="D43" s="179">
        <v>4.7840000000000001E-2</v>
      </c>
      <c r="E43" s="176">
        <f>SUM(E37:E42)</f>
        <v>67.569215999999997</v>
      </c>
      <c r="K43" s="161">
        <v>4.7840000000000001E-2</v>
      </c>
    </row>
    <row r="44" spans="1:11" x14ac:dyDescent="0.25">
      <c r="A44" s="279"/>
      <c r="B44" s="279"/>
      <c r="C44" s="279"/>
      <c r="D44" s="279"/>
      <c r="E44" s="279"/>
    </row>
    <row r="45" spans="1:11" x14ac:dyDescent="0.25">
      <c r="A45" s="168"/>
      <c r="B45" s="170" t="s">
        <v>134</v>
      </c>
      <c r="C45" s="173" t="s">
        <v>135</v>
      </c>
      <c r="D45" s="170" t="s">
        <v>28</v>
      </c>
      <c r="E45" s="171" t="s">
        <v>70</v>
      </c>
      <c r="K45" s="161" t="s">
        <v>28</v>
      </c>
    </row>
    <row r="46" spans="1:11" ht="25.5" x14ac:dyDescent="0.25">
      <c r="A46" s="168"/>
      <c r="B46" s="174" t="s">
        <v>136</v>
      </c>
      <c r="C46" s="169" t="s">
        <v>137</v>
      </c>
      <c r="D46" s="178">
        <v>9.1700000000000004E-2</v>
      </c>
      <c r="E46" s="175">
        <f>$E$11*D46</f>
        <v>129.51708000000002</v>
      </c>
      <c r="K46" s="161">
        <v>9.1700000000000004E-2</v>
      </c>
    </row>
    <row r="47" spans="1:11" x14ac:dyDescent="0.25">
      <c r="A47" s="168"/>
      <c r="B47" s="169"/>
      <c r="C47" s="170" t="s">
        <v>138</v>
      </c>
      <c r="D47" s="179">
        <v>9.1700000000000004E-2</v>
      </c>
      <c r="E47" s="176">
        <f>E46</f>
        <v>129.51708000000002</v>
      </c>
      <c r="K47" s="161">
        <v>9.1700000000000004E-2</v>
      </c>
    </row>
    <row r="48" spans="1:11" x14ac:dyDescent="0.25">
      <c r="A48" s="279"/>
      <c r="B48" s="279"/>
      <c r="C48" s="279"/>
      <c r="D48" s="279"/>
      <c r="E48" s="279"/>
    </row>
    <row r="49" spans="1:11" ht="25.5" x14ac:dyDescent="0.25">
      <c r="A49" s="168"/>
      <c r="B49" s="170" t="s">
        <v>139</v>
      </c>
      <c r="C49" s="173" t="s">
        <v>140</v>
      </c>
      <c r="D49" s="170" t="s">
        <v>28</v>
      </c>
      <c r="E49" s="171" t="s">
        <v>70</v>
      </c>
      <c r="K49" s="161" t="s">
        <v>28</v>
      </c>
    </row>
    <row r="50" spans="1:11" ht="25.5" x14ac:dyDescent="0.25">
      <c r="A50" s="168"/>
      <c r="B50" s="174" t="s">
        <v>141</v>
      </c>
      <c r="C50" s="169" t="s">
        <v>142</v>
      </c>
      <c r="D50" s="178">
        <v>3.3E-4</v>
      </c>
      <c r="E50" s="175">
        <f>$E$11*D50</f>
        <v>0.46609200000000001</v>
      </c>
      <c r="K50" s="161">
        <v>3.3E-4</v>
      </c>
    </row>
    <row r="51" spans="1:11" ht="25.5" x14ac:dyDescent="0.25">
      <c r="A51" s="168"/>
      <c r="B51" s="174" t="s">
        <v>143</v>
      </c>
      <c r="C51" s="169" t="s">
        <v>144</v>
      </c>
      <c r="D51" s="178">
        <v>2.5999999999999998E-4</v>
      </c>
      <c r="E51" s="175">
        <f>$E$11*D51</f>
        <v>0.36722399999999999</v>
      </c>
      <c r="K51" s="161">
        <v>2.5999999999999998E-4</v>
      </c>
    </row>
    <row r="52" spans="1:11" x14ac:dyDescent="0.25">
      <c r="A52" s="168"/>
      <c r="B52" s="169"/>
      <c r="C52" s="170" t="s">
        <v>145</v>
      </c>
      <c r="D52" s="179">
        <v>5.9000000000000003E-4</v>
      </c>
      <c r="E52" s="176">
        <f>E50+E51</f>
        <v>0.83331599999999995</v>
      </c>
      <c r="K52" s="161">
        <v>5.9000000000000003E-4</v>
      </c>
    </row>
    <row r="53" spans="1:11" x14ac:dyDescent="0.25">
      <c r="A53" s="279"/>
      <c r="B53" s="279"/>
      <c r="C53" s="279"/>
      <c r="D53" s="279"/>
      <c r="E53" s="279"/>
    </row>
    <row r="54" spans="1:11" ht="25.5" x14ac:dyDescent="0.25">
      <c r="A54" s="168"/>
      <c r="B54" s="170" t="s">
        <v>146</v>
      </c>
      <c r="C54" s="173" t="s">
        <v>147</v>
      </c>
      <c r="D54" s="170" t="s">
        <v>28</v>
      </c>
      <c r="E54" s="171" t="s">
        <v>70</v>
      </c>
      <c r="K54" s="161" t="s">
        <v>28</v>
      </c>
    </row>
    <row r="55" spans="1:11" x14ac:dyDescent="0.25">
      <c r="A55" s="168"/>
      <c r="B55" s="174" t="s">
        <v>148</v>
      </c>
      <c r="C55" s="169" t="s">
        <v>149</v>
      </c>
      <c r="D55" s="178">
        <v>2.82E-3</v>
      </c>
      <c r="E55" s="175">
        <f>$E$11*D55</f>
        <v>3.9829680000000005</v>
      </c>
      <c r="K55" s="161">
        <v>2.82E-3</v>
      </c>
    </row>
    <row r="56" spans="1:11" x14ac:dyDescent="0.25">
      <c r="A56" s="168"/>
      <c r="B56" s="169"/>
      <c r="C56" s="170" t="s">
        <v>150</v>
      </c>
      <c r="D56" s="179">
        <v>2.82E-3</v>
      </c>
      <c r="E56" s="176">
        <f>E55</f>
        <v>3.9829680000000005</v>
      </c>
      <c r="K56" s="161">
        <v>2.82E-3</v>
      </c>
    </row>
    <row r="57" spans="1:11" x14ac:dyDescent="0.25">
      <c r="A57" s="279"/>
      <c r="B57" s="279"/>
      <c r="C57" s="279"/>
      <c r="D57" s="279"/>
      <c r="E57" s="279"/>
    </row>
    <row r="58" spans="1:11" x14ac:dyDescent="0.25">
      <c r="A58" s="168"/>
      <c r="B58" s="170"/>
      <c r="C58" s="170" t="s">
        <v>151</v>
      </c>
      <c r="D58" s="179">
        <v>0.76827000000000001</v>
      </c>
      <c r="E58" s="176">
        <f>SUM(E56,E52,E47,E43,E34,E23)</f>
        <v>1085.1045480000002</v>
      </c>
      <c r="K58" s="161">
        <v>0.76827000000000001</v>
      </c>
    </row>
    <row r="59" spans="1:11" x14ac:dyDescent="0.25">
      <c r="A59" s="279"/>
      <c r="B59" s="279"/>
      <c r="C59" s="279"/>
      <c r="D59" s="279"/>
      <c r="E59" s="279"/>
    </row>
    <row r="60" spans="1:11" x14ac:dyDescent="0.25">
      <c r="A60" s="168"/>
      <c r="B60" s="170"/>
      <c r="C60" s="170" t="s">
        <v>152</v>
      </c>
      <c r="D60" s="170"/>
      <c r="E60" s="176">
        <f>E58+E11</f>
        <v>2497.5045480000003</v>
      </c>
    </row>
    <row r="61" spans="1:11" x14ac:dyDescent="0.25">
      <c r="A61" s="279"/>
      <c r="B61" s="279"/>
      <c r="C61" s="279"/>
      <c r="D61" s="279"/>
      <c r="E61" s="279"/>
    </row>
    <row r="62" spans="1:11" ht="15" customHeight="1" x14ac:dyDescent="0.25">
      <c r="A62" s="172" t="s">
        <v>153</v>
      </c>
      <c r="B62" s="280" t="s">
        <v>154</v>
      </c>
      <c r="C62" s="280"/>
      <c r="D62" s="170"/>
      <c r="E62" s="171" t="s">
        <v>70</v>
      </c>
    </row>
    <row r="63" spans="1:11" ht="15" customHeight="1" x14ac:dyDescent="0.25">
      <c r="A63" s="180"/>
      <c r="B63" s="281" t="s">
        <v>155</v>
      </c>
      <c r="C63" s="281"/>
      <c r="D63" s="181"/>
      <c r="E63" s="175">
        <f>(D64+D65)*2/12</f>
        <v>2.9266666666666672</v>
      </c>
    </row>
    <row r="64" spans="1:11" ht="13.9" customHeight="1" x14ac:dyDescent="0.25">
      <c r="A64" s="180"/>
      <c r="B64" s="282" t="s">
        <v>156</v>
      </c>
      <c r="C64" s="282"/>
      <c r="D64" s="182">
        <v>9.74</v>
      </c>
      <c r="E64" s="183"/>
      <c r="F64" s="184">
        <v>9.74</v>
      </c>
      <c r="G64" s="185">
        <v>38.96</v>
      </c>
      <c r="H64" s="186"/>
      <c r="K64" s="161">
        <v>38.96</v>
      </c>
    </row>
    <row r="65" spans="1:11" ht="13.9" customHeight="1" x14ac:dyDescent="0.25">
      <c r="A65" s="180"/>
      <c r="B65" s="282" t="s">
        <v>157</v>
      </c>
      <c r="C65" s="282"/>
      <c r="D65" s="182">
        <v>7.82</v>
      </c>
      <c r="E65" s="183"/>
      <c r="F65" s="184">
        <v>7.8224999999999998</v>
      </c>
      <c r="G65" s="185">
        <v>31.29</v>
      </c>
      <c r="K65" s="161">
        <v>31.29</v>
      </c>
    </row>
    <row r="66" spans="1:11" ht="15" customHeight="1" x14ac:dyDescent="0.25">
      <c r="A66" s="180"/>
      <c r="B66" s="281" t="s">
        <v>158</v>
      </c>
      <c r="C66" s="281"/>
      <c r="D66" s="181"/>
      <c r="E66" s="175">
        <f>(D67+D68)*2/12</f>
        <v>2.0266666666666668</v>
      </c>
      <c r="F66" s="187"/>
      <c r="G66" s="187"/>
    </row>
    <row r="67" spans="1:11" ht="13.9" customHeight="1" x14ac:dyDescent="0.25">
      <c r="A67" s="180"/>
      <c r="B67" s="282" t="s">
        <v>159</v>
      </c>
      <c r="C67" s="282"/>
      <c r="D67" s="182">
        <v>3.56</v>
      </c>
      <c r="E67" s="183"/>
      <c r="F67" s="184">
        <v>3.5625</v>
      </c>
      <c r="G67" s="185">
        <v>14.25</v>
      </c>
      <c r="K67" s="161">
        <v>14.25</v>
      </c>
    </row>
    <row r="68" spans="1:11" ht="13.9" customHeight="1" x14ac:dyDescent="0.25">
      <c r="A68" s="180"/>
      <c r="B68" s="282" t="s">
        <v>160</v>
      </c>
      <c r="C68" s="282"/>
      <c r="D68" s="182">
        <v>8.6</v>
      </c>
      <c r="E68" s="183"/>
      <c r="F68" s="184">
        <v>8.6024999999999991</v>
      </c>
      <c r="G68" s="185">
        <v>34.409999999999997</v>
      </c>
      <c r="K68" s="161">
        <v>34.409999999999997</v>
      </c>
    </row>
    <row r="69" spans="1:11" ht="114.75" customHeight="1" x14ac:dyDescent="0.25">
      <c r="A69" s="180"/>
      <c r="B69" s="281" t="s">
        <v>161</v>
      </c>
      <c r="C69" s="281"/>
      <c r="D69" s="182"/>
      <c r="E69" s="188">
        <f>SUM(D70:D102)*4/12</f>
        <v>151.59666666666666</v>
      </c>
    </row>
    <row r="70" spans="1:11" ht="13.9" customHeight="1" x14ac:dyDescent="0.25">
      <c r="A70" s="189"/>
      <c r="B70" s="283" t="s">
        <v>162</v>
      </c>
      <c r="C70" s="283"/>
      <c r="D70" s="190">
        <v>4.38</v>
      </c>
      <c r="E70" s="183"/>
      <c r="F70" s="191">
        <v>17.52</v>
      </c>
      <c r="G70" s="192"/>
      <c r="K70" s="161">
        <v>17.52</v>
      </c>
    </row>
    <row r="71" spans="1:11" ht="13.9" customHeight="1" x14ac:dyDescent="0.25">
      <c r="A71" s="189"/>
      <c r="B71" s="283" t="s">
        <v>163</v>
      </c>
      <c r="C71" s="283"/>
      <c r="D71" s="190">
        <v>7.91</v>
      </c>
      <c r="E71" s="183"/>
      <c r="F71" s="191">
        <v>31.62</v>
      </c>
      <c r="G71" s="192"/>
      <c r="K71" s="161">
        <v>31.62</v>
      </c>
    </row>
    <row r="72" spans="1:11" ht="13.9" customHeight="1" x14ac:dyDescent="0.25">
      <c r="A72" s="189"/>
      <c r="B72" s="283" t="s">
        <v>164</v>
      </c>
      <c r="C72" s="283"/>
      <c r="D72" s="190">
        <v>3.34</v>
      </c>
      <c r="E72" s="183"/>
      <c r="F72" s="191">
        <v>13.35</v>
      </c>
      <c r="G72" s="192"/>
      <c r="K72" s="161">
        <v>13.35</v>
      </c>
    </row>
    <row r="73" spans="1:11" ht="13.9" customHeight="1" x14ac:dyDescent="0.25">
      <c r="A73" s="189"/>
      <c r="B73" s="283" t="s">
        <v>165</v>
      </c>
      <c r="C73" s="283"/>
      <c r="D73" s="190">
        <v>4.8600000000000003</v>
      </c>
      <c r="E73" s="183"/>
      <c r="F73" s="191">
        <v>19.43</v>
      </c>
      <c r="G73" s="192"/>
      <c r="K73" s="161">
        <v>19.43</v>
      </c>
    </row>
    <row r="74" spans="1:11" ht="13.9" customHeight="1" x14ac:dyDescent="0.25">
      <c r="A74" s="189"/>
      <c r="B74" s="283" t="s">
        <v>166</v>
      </c>
      <c r="C74" s="283"/>
      <c r="D74" s="190">
        <v>12.05</v>
      </c>
      <c r="E74" s="183"/>
      <c r="F74" s="191">
        <v>48.21</v>
      </c>
      <c r="G74" s="192"/>
      <c r="K74" s="161">
        <v>48.21</v>
      </c>
    </row>
    <row r="75" spans="1:11" ht="13.9" customHeight="1" x14ac:dyDescent="0.25">
      <c r="A75" s="189"/>
      <c r="B75" s="283" t="s">
        <v>167</v>
      </c>
      <c r="C75" s="283"/>
      <c r="D75" s="190">
        <v>4.38</v>
      </c>
      <c r="E75" s="183"/>
      <c r="F75" s="191">
        <v>17.52</v>
      </c>
      <c r="G75" s="192"/>
      <c r="K75" s="161">
        <v>17.52</v>
      </c>
    </row>
    <row r="76" spans="1:11" ht="13.9" customHeight="1" x14ac:dyDescent="0.25">
      <c r="A76" s="189"/>
      <c r="B76" s="283" t="s">
        <v>168</v>
      </c>
      <c r="C76" s="283"/>
      <c r="D76" s="190">
        <v>3.42</v>
      </c>
      <c r="E76" s="183"/>
      <c r="F76" s="191">
        <v>13.68</v>
      </c>
      <c r="G76" s="192"/>
      <c r="K76" s="161">
        <v>13.68</v>
      </c>
    </row>
    <row r="77" spans="1:11" ht="13.9" customHeight="1" x14ac:dyDescent="0.25">
      <c r="A77" s="189"/>
      <c r="B77" s="283" t="s">
        <v>169</v>
      </c>
      <c r="C77" s="283"/>
      <c r="D77" s="190">
        <v>10.09</v>
      </c>
      <c r="E77" s="183"/>
      <c r="F77" s="191">
        <v>40.369999999999997</v>
      </c>
      <c r="G77" s="192"/>
      <c r="K77" s="161">
        <v>40.369999999999997</v>
      </c>
    </row>
    <row r="78" spans="1:11" ht="13.9" customHeight="1" x14ac:dyDescent="0.25">
      <c r="A78" s="189"/>
      <c r="B78" s="283" t="s">
        <v>170</v>
      </c>
      <c r="C78" s="283"/>
      <c r="D78" s="190">
        <v>5.4</v>
      </c>
      <c r="E78" s="183"/>
      <c r="F78" s="191">
        <v>21.61</v>
      </c>
      <c r="G78" s="192"/>
      <c r="K78" s="161">
        <v>21.61</v>
      </c>
    </row>
    <row r="79" spans="1:11" ht="13.9" customHeight="1" x14ac:dyDescent="0.25">
      <c r="A79" s="189"/>
      <c r="B79" s="283" t="s">
        <v>171</v>
      </c>
      <c r="C79" s="283"/>
      <c r="D79" s="190">
        <v>8.27</v>
      </c>
      <c r="E79" s="183"/>
      <c r="F79" s="191">
        <v>33.06</v>
      </c>
      <c r="G79" s="192"/>
      <c r="K79" s="161">
        <v>33.06</v>
      </c>
    </row>
    <row r="80" spans="1:11" ht="13.9" customHeight="1" x14ac:dyDescent="0.25">
      <c r="A80" s="189"/>
      <c r="B80" s="283" t="s">
        <v>172</v>
      </c>
      <c r="C80" s="283"/>
      <c r="D80" s="190">
        <v>2.11</v>
      </c>
      <c r="E80" s="183"/>
      <c r="F80" s="191">
        <v>8.4499999999999993</v>
      </c>
      <c r="G80" s="192"/>
      <c r="K80" s="161">
        <v>8.4499999999999993</v>
      </c>
    </row>
    <row r="81" spans="1:11" ht="13.9" customHeight="1" x14ac:dyDescent="0.25">
      <c r="A81" s="189"/>
      <c r="B81" s="283" t="s">
        <v>173</v>
      </c>
      <c r="C81" s="283"/>
      <c r="D81" s="190">
        <v>0.84</v>
      </c>
      <c r="E81" s="183"/>
      <c r="F81" s="191">
        <v>3.37</v>
      </c>
      <c r="G81" s="192"/>
      <c r="K81" s="161">
        <v>3.37</v>
      </c>
    </row>
    <row r="82" spans="1:11" ht="13.9" customHeight="1" x14ac:dyDescent="0.25">
      <c r="A82" s="189"/>
      <c r="B82" s="283" t="s">
        <v>174</v>
      </c>
      <c r="C82" s="283"/>
      <c r="D82" s="190">
        <v>2.98</v>
      </c>
      <c r="E82" s="183"/>
      <c r="F82" s="191">
        <v>11.92</v>
      </c>
      <c r="G82" s="192"/>
      <c r="K82" s="161">
        <v>11.92</v>
      </c>
    </row>
    <row r="83" spans="1:11" ht="13.9" customHeight="1" x14ac:dyDescent="0.25">
      <c r="A83" s="189"/>
      <c r="B83" s="283" t="s">
        <v>175</v>
      </c>
      <c r="C83" s="283"/>
      <c r="D83" s="190">
        <v>6.01</v>
      </c>
      <c r="E83" s="183"/>
      <c r="F83" s="191">
        <v>24.03</v>
      </c>
      <c r="G83" s="192"/>
      <c r="K83" s="161">
        <v>24.03</v>
      </c>
    </row>
    <row r="84" spans="1:11" ht="13.9" customHeight="1" x14ac:dyDescent="0.25">
      <c r="A84" s="189"/>
      <c r="B84" s="283" t="s">
        <v>176</v>
      </c>
      <c r="C84" s="283"/>
      <c r="D84" s="190">
        <v>8.89</v>
      </c>
      <c r="E84" s="183"/>
      <c r="F84" s="191">
        <v>35.56</v>
      </c>
      <c r="G84" s="192"/>
      <c r="K84" s="161">
        <v>35.56</v>
      </c>
    </row>
    <row r="85" spans="1:11" ht="13.9" customHeight="1" x14ac:dyDescent="0.25">
      <c r="A85" s="189"/>
      <c r="B85" s="283" t="s">
        <v>177</v>
      </c>
      <c r="C85" s="283"/>
      <c r="D85" s="190">
        <v>3.49</v>
      </c>
      <c r="E85" s="183"/>
      <c r="F85" s="191">
        <v>13.97</v>
      </c>
      <c r="G85" s="192"/>
      <c r="K85" s="161">
        <v>13.97</v>
      </c>
    </row>
    <row r="86" spans="1:11" ht="13.9" customHeight="1" x14ac:dyDescent="0.25">
      <c r="A86" s="189"/>
      <c r="B86" s="283" t="s">
        <v>178</v>
      </c>
      <c r="C86" s="283"/>
      <c r="D86" s="190">
        <v>10.94</v>
      </c>
      <c r="E86" s="183"/>
      <c r="F86" s="191">
        <v>43.77</v>
      </c>
      <c r="G86" s="192"/>
      <c r="K86" s="161">
        <v>43.77</v>
      </c>
    </row>
    <row r="87" spans="1:11" ht="13.9" customHeight="1" x14ac:dyDescent="0.25">
      <c r="A87" s="189"/>
      <c r="B87" s="283" t="s">
        <v>179</v>
      </c>
      <c r="C87" s="283"/>
      <c r="D87" s="190">
        <v>7.46</v>
      </c>
      <c r="E87" s="183"/>
      <c r="F87" s="191">
        <v>29.82</v>
      </c>
      <c r="G87" s="192"/>
      <c r="K87" s="161">
        <v>29.82</v>
      </c>
    </row>
    <row r="88" spans="1:11" ht="13.9" customHeight="1" x14ac:dyDescent="0.25">
      <c r="A88" s="189"/>
      <c r="B88" s="283" t="s">
        <v>180</v>
      </c>
      <c r="C88" s="283"/>
      <c r="D88" s="190">
        <v>8.75</v>
      </c>
      <c r="E88" s="183"/>
      <c r="F88" s="191">
        <v>35.01</v>
      </c>
      <c r="G88" s="192"/>
      <c r="K88" s="161">
        <v>35.01</v>
      </c>
    </row>
    <row r="89" spans="1:11" ht="13.9" customHeight="1" x14ac:dyDescent="0.25">
      <c r="A89" s="189"/>
      <c r="B89" s="283" t="s">
        <v>181</v>
      </c>
      <c r="C89" s="283"/>
      <c r="D89" s="190">
        <v>6.99</v>
      </c>
      <c r="E89" s="183"/>
      <c r="F89" s="191">
        <v>27.97</v>
      </c>
      <c r="G89" s="192"/>
      <c r="K89" s="161">
        <v>27.97</v>
      </c>
    </row>
    <row r="90" spans="1:11" ht="13.9" customHeight="1" x14ac:dyDescent="0.25">
      <c r="A90" s="189"/>
      <c r="B90" s="283" t="s">
        <v>182</v>
      </c>
      <c r="C90" s="283"/>
      <c r="D90" s="190">
        <v>13.9</v>
      </c>
      <c r="E90" s="183"/>
      <c r="F90" s="191">
        <v>55.6</v>
      </c>
      <c r="G90" s="192"/>
      <c r="K90" s="161">
        <v>55.6</v>
      </c>
    </row>
    <row r="91" spans="1:11" ht="13.9" customHeight="1" x14ac:dyDescent="0.25">
      <c r="A91" s="189"/>
      <c r="B91" s="283" t="s">
        <v>183</v>
      </c>
      <c r="C91" s="283"/>
      <c r="D91" s="190">
        <v>6</v>
      </c>
      <c r="E91" s="183"/>
      <c r="F91" s="191">
        <v>23.98</v>
      </c>
      <c r="G91" s="192"/>
      <c r="K91" s="161">
        <v>23.98</v>
      </c>
    </row>
    <row r="92" spans="1:11" ht="13.9" customHeight="1" x14ac:dyDescent="0.25">
      <c r="A92" s="189"/>
      <c r="B92" s="283" t="s">
        <v>184</v>
      </c>
      <c r="C92" s="283"/>
      <c r="D92" s="190">
        <v>27.25</v>
      </c>
      <c r="E92" s="183"/>
      <c r="F92" s="191">
        <v>109</v>
      </c>
      <c r="G92" s="192"/>
      <c r="K92" s="161">
        <v>109</v>
      </c>
    </row>
    <row r="93" spans="1:11" ht="13.9" customHeight="1" x14ac:dyDescent="0.25">
      <c r="A93" s="189"/>
      <c r="B93" s="283" t="s">
        <v>185</v>
      </c>
      <c r="C93" s="283"/>
      <c r="D93" s="190">
        <v>8.6199999999999992</v>
      </c>
      <c r="E93" s="183"/>
      <c r="F93" s="191">
        <v>34.47</v>
      </c>
      <c r="G93" s="192"/>
      <c r="K93" s="161">
        <v>34.47</v>
      </c>
    </row>
    <row r="94" spans="1:11" ht="13.9" customHeight="1" x14ac:dyDescent="0.25">
      <c r="A94" s="189"/>
      <c r="B94" s="283" t="s">
        <v>186</v>
      </c>
      <c r="C94" s="283"/>
      <c r="D94" s="190">
        <v>35</v>
      </c>
      <c r="E94" s="183"/>
      <c r="F94" s="191">
        <v>140</v>
      </c>
      <c r="G94" s="192"/>
      <c r="K94" s="161">
        <v>140</v>
      </c>
    </row>
    <row r="95" spans="1:11" ht="13.9" customHeight="1" x14ac:dyDescent="0.25">
      <c r="A95" s="189"/>
      <c r="B95" s="283" t="s">
        <v>187</v>
      </c>
      <c r="C95" s="283"/>
      <c r="D95" s="190">
        <v>119.28</v>
      </c>
      <c r="E95" s="183"/>
      <c r="F95" s="191">
        <v>477.12</v>
      </c>
      <c r="G95" s="192"/>
      <c r="K95" s="161">
        <v>477.12</v>
      </c>
    </row>
    <row r="96" spans="1:11" ht="13.9" customHeight="1" x14ac:dyDescent="0.25">
      <c r="A96" s="189"/>
      <c r="B96" s="283" t="s">
        <v>188</v>
      </c>
      <c r="C96" s="283"/>
      <c r="D96" s="190">
        <v>55.76</v>
      </c>
      <c r="E96" s="183"/>
      <c r="F96" s="191">
        <v>223.03</v>
      </c>
      <c r="G96" s="192"/>
      <c r="K96" s="161">
        <v>223.03</v>
      </c>
    </row>
    <row r="97" spans="1:11" ht="13.9" customHeight="1" x14ac:dyDescent="0.25">
      <c r="A97" s="189"/>
      <c r="B97" s="283" t="s">
        <v>189</v>
      </c>
      <c r="C97" s="283"/>
      <c r="D97" s="190">
        <v>16.149999999999999</v>
      </c>
      <c r="E97" s="183"/>
      <c r="F97" s="191">
        <v>64.599999999999994</v>
      </c>
      <c r="G97" s="192"/>
      <c r="K97" s="161">
        <v>64.599999999999994</v>
      </c>
    </row>
    <row r="98" spans="1:11" ht="13.9" customHeight="1" x14ac:dyDescent="0.25">
      <c r="A98" s="189"/>
      <c r="B98" s="283" t="s">
        <v>190</v>
      </c>
      <c r="C98" s="283"/>
      <c r="D98" s="190">
        <v>7.47</v>
      </c>
      <c r="E98" s="183"/>
      <c r="F98" s="191">
        <v>29.88</v>
      </c>
      <c r="G98" s="192"/>
      <c r="K98" s="161">
        <v>29.88</v>
      </c>
    </row>
    <row r="99" spans="1:11" ht="13.9" customHeight="1" x14ac:dyDescent="0.25">
      <c r="A99" s="189"/>
      <c r="B99" s="283" t="s">
        <v>191</v>
      </c>
      <c r="C99" s="283"/>
      <c r="D99" s="190">
        <v>10.17</v>
      </c>
      <c r="E99" s="183"/>
      <c r="F99" s="191">
        <v>40.67</v>
      </c>
      <c r="G99" s="192"/>
      <c r="K99" s="161">
        <v>40.67</v>
      </c>
    </row>
    <row r="100" spans="1:11" ht="13.9" customHeight="1" x14ac:dyDescent="0.25">
      <c r="A100" s="189"/>
      <c r="B100" s="283" t="s">
        <v>192</v>
      </c>
      <c r="C100" s="283"/>
      <c r="D100" s="190">
        <v>8.14</v>
      </c>
      <c r="E100" s="183"/>
      <c r="F100" s="191">
        <v>32.56</v>
      </c>
      <c r="G100" s="192"/>
      <c r="K100" s="161">
        <v>32.56</v>
      </c>
    </row>
    <row r="101" spans="1:11" ht="13.9" customHeight="1" x14ac:dyDescent="0.25">
      <c r="A101" s="189"/>
      <c r="B101" s="283" t="s">
        <v>193</v>
      </c>
      <c r="C101" s="283"/>
      <c r="D101" s="190">
        <v>10.93</v>
      </c>
      <c r="E101" s="183"/>
      <c r="F101" s="191">
        <v>43.73</v>
      </c>
      <c r="G101" s="192"/>
      <c r="K101" s="161">
        <v>43.73</v>
      </c>
    </row>
    <row r="102" spans="1:11" ht="13.9" customHeight="1" x14ac:dyDescent="0.25">
      <c r="A102" s="189"/>
      <c r="B102" s="283" t="s">
        <v>194</v>
      </c>
      <c r="C102" s="283"/>
      <c r="D102" s="190">
        <v>13.56</v>
      </c>
      <c r="E102" s="183"/>
      <c r="F102" s="191">
        <v>54.23</v>
      </c>
      <c r="G102" s="192"/>
      <c r="K102" s="161">
        <v>54.23</v>
      </c>
    </row>
    <row r="103" spans="1:11" ht="15.75" customHeight="1" x14ac:dyDescent="0.25">
      <c r="A103" s="189"/>
      <c r="B103" s="284" t="s">
        <v>195</v>
      </c>
      <c r="C103" s="284"/>
      <c r="D103" s="181"/>
      <c r="E103" s="175">
        <v>410</v>
      </c>
    </row>
    <row r="104" spans="1:11" ht="30.75" customHeight="1" x14ac:dyDescent="0.25">
      <c r="A104" s="189"/>
      <c r="B104" s="284" t="s">
        <v>196</v>
      </c>
      <c r="C104" s="284"/>
      <c r="D104" s="182">
        <v>5</v>
      </c>
      <c r="E104" s="175">
        <f>D104*25</f>
        <v>125</v>
      </c>
      <c r="K104" s="161">
        <v>5</v>
      </c>
    </row>
    <row r="105" spans="1:11" ht="15.75" customHeight="1" x14ac:dyDescent="0.25">
      <c r="A105" s="189"/>
      <c r="B105" s="284" t="s">
        <v>197</v>
      </c>
      <c r="C105" s="284"/>
      <c r="D105" s="181"/>
      <c r="E105" s="175">
        <v>78</v>
      </c>
    </row>
    <row r="106" spans="1:11" ht="15.75" customHeight="1" x14ac:dyDescent="0.25">
      <c r="A106" s="189"/>
      <c r="B106" s="284" t="s">
        <v>198</v>
      </c>
      <c r="C106" s="284" t="s">
        <v>198</v>
      </c>
      <c r="D106" s="181"/>
      <c r="E106" s="175">
        <v>8.35</v>
      </c>
    </row>
    <row r="107" spans="1:11" ht="15.75" customHeight="1" x14ac:dyDescent="0.25">
      <c r="A107" s="189"/>
      <c r="B107" s="284" t="s">
        <v>199</v>
      </c>
      <c r="C107" s="284" t="s">
        <v>199</v>
      </c>
      <c r="D107" s="181"/>
      <c r="E107" s="175">
        <v>75</v>
      </c>
    </row>
    <row r="108" spans="1:11" ht="15" customHeight="1" x14ac:dyDescent="0.25">
      <c r="A108" s="189"/>
      <c r="B108" s="280" t="s">
        <v>200</v>
      </c>
      <c r="C108" s="280"/>
      <c r="D108" s="174"/>
      <c r="E108" s="176">
        <f>SUM(E63:E107)</f>
        <v>852.9</v>
      </c>
    </row>
    <row r="109" spans="1:11" x14ac:dyDescent="0.25">
      <c r="A109" s="189"/>
      <c r="B109" s="285"/>
      <c r="C109" s="285"/>
      <c r="D109" s="285"/>
      <c r="E109" s="285"/>
    </row>
    <row r="110" spans="1:11" ht="15" customHeight="1" x14ac:dyDescent="0.25">
      <c r="A110" s="189"/>
      <c r="B110" s="280" t="s">
        <v>201</v>
      </c>
      <c r="C110" s="280"/>
      <c r="D110" s="170"/>
      <c r="E110" s="176">
        <f>E108+E60</f>
        <v>3350.4045480000004</v>
      </c>
    </row>
    <row r="111" spans="1:11" x14ac:dyDescent="0.25">
      <c r="A111" s="189"/>
      <c r="B111" s="285"/>
      <c r="C111" s="285"/>
      <c r="D111" s="285"/>
      <c r="E111" s="285"/>
    </row>
    <row r="112" spans="1:11" ht="15" customHeight="1" x14ac:dyDescent="0.25">
      <c r="A112" s="172" t="s">
        <v>202</v>
      </c>
      <c r="B112" s="280" t="s">
        <v>203</v>
      </c>
      <c r="C112" s="280"/>
      <c r="D112" s="170" t="s">
        <v>28</v>
      </c>
      <c r="E112" s="171" t="s">
        <v>70</v>
      </c>
      <c r="K112" s="161" t="s">
        <v>28</v>
      </c>
    </row>
    <row r="113" spans="1:11" ht="15" customHeight="1" x14ac:dyDescent="0.25">
      <c r="A113" s="180"/>
      <c r="B113" s="284" t="s">
        <v>204</v>
      </c>
      <c r="C113" s="284"/>
      <c r="D113" s="193">
        <f>F113</f>
        <v>4.8959814999999997E-2</v>
      </c>
      <c r="E113" s="175">
        <f>D113*E110</f>
        <v>164.03518684523863</v>
      </c>
      <c r="F113" s="194">
        <v>4.8959814999999997E-2</v>
      </c>
      <c r="G113" s="195">
        <v>0.1</v>
      </c>
      <c r="K113" s="161">
        <v>0.1</v>
      </c>
    </row>
    <row r="114" spans="1:11" ht="15" customHeight="1" x14ac:dyDescent="0.25">
      <c r="A114" s="180"/>
      <c r="B114" s="284" t="s">
        <v>205</v>
      </c>
      <c r="C114" s="284"/>
      <c r="D114" s="193">
        <f>F114</f>
        <v>1.2500000000000001E-2</v>
      </c>
      <c r="E114" s="175">
        <f>D114*E110</f>
        <v>41.88005685000001</v>
      </c>
      <c r="F114" s="194">
        <v>1.2500000000000001E-2</v>
      </c>
      <c r="G114" s="195">
        <v>0.05</v>
      </c>
      <c r="K114" s="161">
        <v>0.05</v>
      </c>
    </row>
    <row r="115" spans="1:11" ht="15" customHeight="1" x14ac:dyDescent="0.25">
      <c r="A115" s="180"/>
      <c r="B115" s="280" t="s">
        <v>206</v>
      </c>
      <c r="C115" s="280"/>
      <c r="D115" s="196">
        <f>D114+D113</f>
        <v>6.1459815000000001E-2</v>
      </c>
      <c r="E115" s="176">
        <f>E113+E114</f>
        <v>205.91524369523864</v>
      </c>
      <c r="K115" s="161">
        <v>0.15</v>
      </c>
    </row>
    <row r="116" spans="1:11" x14ac:dyDescent="0.25">
      <c r="A116" s="189"/>
      <c r="B116" s="285"/>
      <c r="C116" s="285"/>
      <c r="D116" s="285"/>
      <c r="E116" s="285"/>
    </row>
    <row r="117" spans="1:11" ht="15" customHeight="1" x14ac:dyDescent="0.25">
      <c r="A117" s="172" t="s">
        <v>207</v>
      </c>
      <c r="B117" s="280" t="s">
        <v>208</v>
      </c>
      <c r="C117" s="280"/>
      <c r="D117" s="170" t="s">
        <v>28</v>
      </c>
      <c r="E117" s="171" t="s">
        <v>70</v>
      </c>
      <c r="K117" s="161" t="s">
        <v>28</v>
      </c>
    </row>
    <row r="118" spans="1:11" ht="15" customHeight="1" x14ac:dyDescent="0.25">
      <c r="A118" s="180"/>
      <c r="B118" s="284" t="s">
        <v>209</v>
      </c>
      <c r="C118" s="284"/>
      <c r="D118" s="197">
        <v>0.05</v>
      </c>
      <c r="E118" s="198"/>
      <c r="K118" s="161">
        <v>0.05</v>
      </c>
    </row>
    <row r="119" spans="1:11" ht="15" customHeight="1" x14ac:dyDescent="0.25">
      <c r="A119" s="180"/>
      <c r="B119" s="284" t="s">
        <v>210</v>
      </c>
      <c r="C119" s="284"/>
      <c r="D119" s="197">
        <v>0.03</v>
      </c>
      <c r="E119" s="198"/>
      <c r="K119" s="161">
        <v>0.03</v>
      </c>
    </row>
    <row r="120" spans="1:11" ht="15" customHeight="1" x14ac:dyDescent="0.25">
      <c r="A120" s="180"/>
      <c r="B120" s="284" t="s">
        <v>211</v>
      </c>
      <c r="C120" s="284"/>
      <c r="D120" s="178">
        <v>6.4999999999999997E-3</v>
      </c>
      <c r="E120" s="198"/>
      <c r="K120" s="161">
        <v>6.4999999999999997E-3</v>
      </c>
    </row>
    <row r="121" spans="1:11" ht="15" customHeight="1" x14ac:dyDescent="0.25">
      <c r="A121" s="180"/>
      <c r="B121" s="286" t="s">
        <v>27</v>
      </c>
      <c r="C121" s="286"/>
      <c r="D121" s="179">
        <v>8.6499999999999994E-2</v>
      </c>
      <c r="E121" s="200"/>
      <c r="K121" s="161">
        <v>8.6499999999999994E-2</v>
      </c>
    </row>
    <row r="122" spans="1:11" ht="60" customHeight="1" x14ac:dyDescent="0.25">
      <c r="A122" s="180"/>
      <c r="B122" s="287" t="s">
        <v>212</v>
      </c>
      <c r="C122" s="287"/>
      <c r="D122" s="174"/>
      <c r="E122" s="198"/>
    </row>
    <row r="123" spans="1:11" ht="15" customHeight="1" x14ac:dyDescent="0.25">
      <c r="A123" s="180"/>
      <c r="B123" s="280" t="s">
        <v>213</v>
      </c>
      <c r="C123" s="280"/>
      <c r="D123" s="170"/>
      <c r="E123" s="200"/>
    </row>
    <row r="124" spans="1:11" x14ac:dyDescent="0.25">
      <c r="A124" s="180"/>
      <c r="B124" s="201"/>
      <c r="C124" s="199" t="s">
        <v>214</v>
      </c>
      <c r="D124" s="170">
        <v>1.0947</v>
      </c>
      <c r="E124" s="202">
        <v>9.4700000000000006E-2</v>
      </c>
      <c r="K124" s="161">
        <v>1.0947</v>
      </c>
    </row>
    <row r="125" spans="1:11" x14ac:dyDescent="0.25">
      <c r="A125" s="189"/>
      <c r="B125" s="285"/>
      <c r="C125" s="285"/>
      <c r="D125" s="285"/>
      <c r="E125" s="285"/>
    </row>
    <row r="126" spans="1:11" ht="15" customHeight="1" x14ac:dyDescent="0.25">
      <c r="A126" s="189"/>
      <c r="B126" s="280" t="s">
        <v>215</v>
      </c>
      <c r="C126" s="280"/>
      <c r="D126" s="170"/>
      <c r="E126" s="176">
        <f>(E115+E110)*E124</f>
        <v>336.78348427353916</v>
      </c>
    </row>
    <row r="127" spans="1:11" x14ac:dyDescent="0.25">
      <c r="A127" s="189"/>
      <c r="B127" s="285"/>
      <c r="C127" s="285"/>
      <c r="D127" s="285"/>
      <c r="E127" s="285"/>
    </row>
    <row r="128" spans="1:11" ht="16.5" customHeight="1" x14ac:dyDescent="0.25">
      <c r="A128" s="288" t="s">
        <v>216</v>
      </c>
      <c r="B128" s="288"/>
      <c r="C128" s="288"/>
      <c r="D128" s="203"/>
      <c r="E128" s="204">
        <f>SUM(E126,E115,E110)</f>
        <v>3893.1032759687782</v>
      </c>
    </row>
    <row r="129" spans="2:5" x14ac:dyDescent="0.25">
      <c r="B129" s="289"/>
      <c r="C129" s="289"/>
      <c r="D129" s="289"/>
      <c r="E129" s="289"/>
    </row>
    <row r="131" spans="2:5" ht="18.75" customHeight="1" x14ac:dyDescent="0.25">
      <c r="C131" s="205" t="s">
        <v>217</v>
      </c>
      <c r="D131" s="161">
        <v>1</v>
      </c>
    </row>
    <row r="133" spans="2:5" ht="21.6" customHeight="1" x14ac:dyDescent="0.25">
      <c r="C133" s="206" t="s">
        <v>275</v>
      </c>
      <c r="D133" s="207"/>
      <c r="E133" s="208">
        <f>E128*D131</f>
        <v>3893.1032759687782</v>
      </c>
    </row>
  </sheetData>
  <mergeCells count="81">
    <mergeCell ref="B129:E129"/>
    <mergeCell ref="B123:C123"/>
    <mergeCell ref="B125:E125"/>
    <mergeCell ref="B126:C126"/>
    <mergeCell ref="B127:E127"/>
    <mergeCell ref="A128:C128"/>
    <mergeCell ref="B118:C118"/>
    <mergeCell ref="B119:C119"/>
    <mergeCell ref="B120:C120"/>
    <mergeCell ref="B121:C121"/>
    <mergeCell ref="B122:C122"/>
    <mergeCell ref="B113:C113"/>
    <mergeCell ref="B114:C114"/>
    <mergeCell ref="B115:C115"/>
    <mergeCell ref="B116:E116"/>
    <mergeCell ref="B117:C117"/>
    <mergeCell ref="B108:C108"/>
    <mergeCell ref="B109:E109"/>
    <mergeCell ref="B110:C110"/>
    <mergeCell ref="B111:E111"/>
    <mergeCell ref="B112:C112"/>
    <mergeCell ref="B103:C103"/>
    <mergeCell ref="B104:C104"/>
    <mergeCell ref="B105:C105"/>
    <mergeCell ref="B106:C106"/>
    <mergeCell ref="B107:C107"/>
    <mergeCell ref="B98:C98"/>
    <mergeCell ref="B99:C99"/>
    <mergeCell ref="B100:C100"/>
    <mergeCell ref="B101:C101"/>
    <mergeCell ref="B102:C102"/>
    <mergeCell ref="B93:C93"/>
    <mergeCell ref="B94:C94"/>
    <mergeCell ref="B95:C95"/>
    <mergeCell ref="B96:C96"/>
    <mergeCell ref="B97:C97"/>
    <mergeCell ref="B88:C88"/>
    <mergeCell ref="B89:C89"/>
    <mergeCell ref="B90:C90"/>
    <mergeCell ref="B91:C91"/>
    <mergeCell ref="B92:C92"/>
    <mergeCell ref="B83:C83"/>
    <mergeCell ref="B84:C84"/>
    <mergeCell ref="B85:C85"/>
    <mergeCell ref="B86:C86"/>
    <mergeCell ref="B87:C87"/>
    <mergeCell ref="B78:C78"/>
    <mergeCell ref="B79:C79"/>
    <mergeCell ref="B80:C80"/>
    <mergeCell ref="B81:C81"/>
    <mergeCell ref="B82:C82"/>
    <mergeCell ref="B73:C73"/>
    <mergeCell ref="B74:C74"/>
    <mergeCell ref="B75:C75"/>
    <mergeCell ref="B76:C76"/>
    <mergeCell ref="B77:C77"/>
    <mergeCell ref="B68:C68"/>
    <mergeCell ref="B69:C69"/>
    <mergeCell ref="B70:C70"/>
    <mergeCell ref="B71:C71"/>
    <mergeCell ref="B72:C72"/>
    <mergeCell ref="B63:C63"/>
    <mergeCell ref="B64:C64"/>
    <mergeCell ref="B65:C65"/>
    <mergeCell ref="B66:C66"/>
    <mergeCell ref="B67:C67"/>
    <mergeCell ref="A53:E53"/>
    <mergeCell ref="A57:E57"/>
    <mergeCell ref="A59:E59"/>
    <mergeCell ref="A61:E61"/>
    <mergeCell ref="B62:C62"/>
    <mergeCell ref="A12:E12"/>
    <mergeCell ref="A24:E24"/>
    <mergeCell ref="A35:E35"/>
    <mergeCell ref="A44:E44"/>
    <mergeCell ref="A48:E48"/>
    <mergeCell ref="A1:E1"/>
    <mergeCell ref="A2:E2"/>
    <mergeCell ref="A3:E3"/>
    <mergeCell ref="A4:E4"/>
    <mergeCell ref="A7:E7"/>
  </mergeCells>
  <pageMargins left="0.78749999999999998" right="0.78749999999999998" top="1.05277777777778" bottom="1.05277777777778" header="0.78749999999999998" footer="0.78749999999999998"/>
  <pageSetup paperSize="9" firstPageNumber="0" fitToHeight="2" orientation="portrait" horizontalDpi="300" verticalDpi="300"/>
  <headerFooter>
    <oddHeader>&amp;C&amp;"Times New Roman,Normal"&amp;12&amp;A</oddHeader>
    <oddFooter>&amp;C&amp;"Times New Roman,Normal"&amp;12Página &amp;P</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133"/>
  <sheetViews>
    <sheetView zoomScale="75" zoomScaleNormal="75" workbookViewId="0">
      <selection activeCell="A2" sqref="A2"/>
    </sheetView>
  </sheetViews>
  <sheetFormatPr defaultRowHeight="15" x14ac:dyDescent="0.25"/>
  <cols>
    <col min="1" max="1" width="7.140625" style="161" customWidth="1"/>
    <col min="2" max="2" width="29.28515625" style="161" customWidth="1"/>
    <col min="3" max="3" width="55.140625" style="161" customWidth="1"/>
    <col min="4" max="4" width="12.85546875" style="161" customWidth="1"/>
    <col min="5" max="5" width="15.140625" style="161" customWidth="1"/>
    <col min="6" max="6" width="10.7109375" style="161" hidden="1" customWidth="1"/>
    <col min="7" max="7" width="9.140625" style="161" hidden="1" customWidth="1"/>
    <col min="8" max="8" width="11.7109375" style="161" hidden="1" customWidth="1"/>
    <col min="9" max="9" width="10.7109375" style="161" hidden="1" customWidth="1"/>
    <col min="10" max="10" width="9.140625" style="161" hidden="1" customWidth="1"/>
    <col min="11" max="11" width="11.28515625" style="161" hidden="1" customWidth="1"/>
    <col min="12" max="1025" width="8.7109375" style="161" customWidth="1"/>
  </cols>
  <sheetData>
    <row r="1" spans="1:11" ht="45" x14ac:dyDescent="0.25">
      <c r="A1" s="275" t="s">
        <v>62</v>
      </c>
      <c r="B1" s="275"/>
      <c r="C1" s="275"/>
      <c r="D1" s="275"/>
      <c r="E1" s="275"/>
      <c r="G1" s="162" t="s">
        <v>63</v>
      </c>
      <c r="H1" s="163" t="s">
        <v>64</v>
      </c>
      <c r="I1" s="164" t="s">
        <v>65</v>
      </c>
      <c r="J1" s="164" t="s">
        <v>66</v>
      </c>
      <c r="K1" s="164" t="s">
        <v>67</v>
      </c>
    </row>
    <row r="2" spans="1:11" ht="23.25" x14ac:dyDescent="0.25">
      <c r="A2" s="276" t="s">
        <v>68</v>
      </c>
      <c r="B2" s="276"/>
      <c r="C2" s="276"/>
      <c r="D2" s="276"/>
      <c r="E2" s="276"/>
      <c r="G2" s="165">
        <f>'MEMÓRIA CÁLCULO DAS OBRIGAÇÕES'!L4</f>
        <v>0</v>
      </c>
      <c r="H2" s="165">
        <f>'MEMÓRIA CÁLCULO DAS OBRIGAÇÕES'!M4</f>
        <v>0</v>
      </c>
      <c r="I2" s="165">
        <f>'MEMÓRIA CÁLCULO DAS OBRIGAÇÕES'!N4</f>
        <v>0</v>
      </c>
      <c r="J2" s="166">
        <f>'MEMÓRIA CÁLCULO DAS OBRIGAÇÕES'!O4</f>
        <v>0</v>
      </c>
      <c r="K2" s="167">
        <f>'MEMÓRIA CÁLCULO DAS OBRIGAÇÕES'!P4</f>
        <v>0</v>
      </c>
    </row>
    <row r="3" spans="1:11" ht="36" customHeight="1" x14ac:dyDescent="0.25">
      <c r="A3" s="277" t="s">
        <v>276</v>
      </c>
      <c r="B3" s="277"/>
      <c r="C3" s="277"/>
      <c r="D3" s="277"/>
      <c r="E3" s="277"/>
    </row>
    <row r="4" spans="1:11" x14ac:dyDescent="0.25">
      <c r="A4" s="278"/>
      <c r="B4" s="278"/>
      <c r="C4" s="278"/>
      <c r="D4" s="278"/>
      <c r="E4" s="278"/>
    </row>
    <row r="5" spans="1:11" x14ac:dyDescent="0.25">
      <c r="A5" s="168"/>
      <c r="B5" s="169"/>
      <c r="C5" s="169"/>
      <c r="D5" s="170" t="s">
        <v>28</v>
      </c>
      <c r="E5" s="171" t="s">
        <v>70</v>
      </c>
      <c r="K5" s="161" t="s">
        <v>28</v>
      </c>
    </row>
    <row r="6" spans="1:11" x14ac:dyDescent="0.25">
      <c r="A6" s="172" t="s">
        <v>71</v>
      </c>
      <c r="B6" s="169"/>
      <c r="C6" s="173" t="s">
        <v>72</v>
      </c>
      <c r="D6" s="174" t="s">
        <v>73</v>
      </c>
      <c r="E6" s="175">
        <v>1412.4</v>
      </c>
      <c r="K6" s="161" t="s">
        <v>73</v>
      </c>
    </row>
    <row r="7" spans="1:11" x14ac:dyDescent="0.25">
      <c r="A7" s="279"/>
      <c r="B7" s="279"/>
      <c r="C7" s="279"/>
      <c r="D7" s="279"/>
      <c r="E7" s="279"/>
    </row>
    <row r="8" spans="1:11" x14ac:dyDescent="0.25">
      <c r="A8" s="172" t="s">
        <v>74</v>
      </c>
      <c r="B8" s="169"/>
      <c r="C8" s="173" t="s">
        <v>75</v>
      </c>
      <c r="D8" s="170" t="s">
        <v>28</v>
      </c>
      <c r="E8" s="171" t="s">
        <v>70</v>
      </c>
      <c r="K8" s="161" t="s">
        <v>28</v>
      </c>
    </row>
    <row r="9" spans="1:11" x14ac:dyDescent="0.25">
      <c r="A9" s="168"/>
      <c r="B9" s="169"/>
      <c r="C9" s="169" t="s">
        <v>76</v>
      </c>
      <c r="D9" s="174" t="s">
        <v>73</v>
      </c>
      <c r="E9" s="175">
        <v>1412.4</v>
      </c>
      <c r="K9" s="161" t="s">
        <v>73</v>
      </c>
    </row>
    <row r="10" spans="1:11" x14ac:dyDescent="0.25">
      <c r="A10" s="168"/>
      <c r="B10" s="169"/>
      <c r="C10" s="169" t="s">
        <v>77</v>
      </c>
      <c r="D10" s="174" t="s">
        <v>73</v>
      </c>
      <c r="E10" s="175"/>
      <c r="K10" s="161" t="s">
        <v>73</v>
      </c>
    </row>
    <row r="11" spans="1:11" x14ac:dyDescent="0.25">
      <c r="A11" s="168"/>
      <c r="B11" s="169"/>
      <c r="C11" s="173" t="s">
        <v>78</v>
      </c>
      <c r="D11" s="174" t="s">
        <v>73</v>
      </c>
      <c r="E11" s="176">
        <f>E10+E9</f>
        <v>1412.4</v>
      </c>
      <c r="K11" s="161" t="s">
        <v>73</v>
      </c>
    </row>
    <row r="12" spans="1:11" x14ac:dyDescent="0.25">
      <c r="A12" s="279"/>
      <c r="B12" s="279"/>
      <c r="C12" s="279"/>
      <c r="D12" s="279"/>
      <c r="E12" s="279"/>
    </row>
    <row r="13" spans="1:11" x14ac:dyDescent="0.25">
      <c r="A13" s="172" t="s">
        <v>79</v>
      </c>
      <c r="B13" s="169"/>
      <c r="C13" s="173" t="s">
        <v>80</v>
      </c>
      <c r="D13" s="170" t="s">
        <v>28</v>
      </c>
      <c r="E13" s="171" t="s">
        <v>70</v>
      </c>
      <c r="K13" s="161" t="s">
        <v>28</v>
      </c>
    </row>
    <row r="14" spans="1:11" x14ac:dyDescent="0.25">
      <c r="A14" s="168"/>
      <c r="B14" s="170" t="s">
        <v>81</v>
      </c>
      <c r="C14" s="173" t="s">
        <v>82</v>
      </c>
      <c r="D14" s="174" t="s">
        <v>73</v>
      </c>
      <c r="E14" s="177" t="s">
        <v>73</v>
      </c>
      <c r="K14" s="161" t="s">
        <v>73</v>
      </c>
    </row>
    <row r="15" spans="1:11" x14ac:dyDescent="0.25">
      <c r="A15" s="168"/>
      <c r="B15" s="174" t="s">
        <v>83</v>
      </c>
      <c r="C15" s="169" t="s">
        <v>84</v>
      </c>
      <c r="D15" s="178">
        <v>0.2</v>
      </c>
      <c r="E15" s="175">
        <f t="shared" ref="E15:E22" si="0">$E$11*D15</f>
        <v>282.48</v>
      </c>
      <c r="K15" s="161">
        <v>0.2</v>
      </c>
    </row>
    <row r="16" spans="1:11" x14ac:dyDescent="0.25">
      <c r="A16" s="168"/>
      <c r="B16" s="174" t="s">
        <v>85</v>
      </c>
      <c r="C16" s="169" t="s">
        <v>86</v>
      </c>
      <c r="D16" s="178">
        <v>0.08</v>
      </c>
      <c r="E16" s="175">
        <f t="shared" si="0"/>
        <v>112.992</v>
      </c>
      <c r="K16" s="161">
        <v>0.08</v>
      </c>
    </row>
    <row r="17" spans="1:11" x14ac:dyDescent="0.25">
      <c r="A17" s="168"/>
      <c r="B17" s="174" t="s">
        <v>87</v>
      </c>
      <c r="C17" s="169" t="s">
        <v>88</v>
      </c>
      <c r="D17" s="178">
        <v>1.4999999999999999E-2</v>
      </c>
      <c r="E17" s="175">
        <f t="shared" si="0"/>
        <v>21.186</v>
      </c>
      <c r="K17" s="161">
        <v>1.4999999999999999E-2</v>
      </c>
    </row>
    <row r="18" spans="1:11" x14ac:dyDescent="0.25">
      <c r="A18" s="168"/>
      <c r="B18" s="174" t="s">
        <v>89</v>
      </c>
      <c r="C18" s="169" t="s">
        <v>90</v>
      </c>
      <c r="D18" s="178">
        <v>0.01</v>
      </c>
      <c r="E18" s="175">
        <f t="shared" si="0"/>
        <v>14.124000000000001</v>
      </c>
      <c r="K18" s="161">
        <v>0.01</v>
      </c>
    </row>
    <row r="19" spans="1:11" x14ac:dyDescent="0.25">
      <c r="A19" s="168"/>
      <c r="B19" s="174" t="s">
        <v>91</v>
      </c>
      <c r="C19" s="169" t="s">
        <v>92</v>
      </c>
      <c r="D19" s="178">
        <v>2E-3</v>
      </c>
      <c r="E19" s="175">
        <f t="shared" si="0"/>
        <v>2.8248000000000002</v>
      </c>
      <c r="K19" s="161">
        <v>2E-3</v>
      </c>
    </row>
    <row r="20" spans="1:11" x14ac:dyDescent="0.25">
      <c r="A20" s="168"/>
      <c r="B20" s="174" t="s">
        <v>93</v>
      </c>
      <c r="C20" s="169" t="s">
        <v>94</v>
      </c>
      <c r="D20" s="178">
        <v>6.0000000000000001E-3</v>
      </c>
      <c r="E20" s="175">
        <f t="shared" si="0"/>
        <v>8.474400000000001</v>
      </c>
      <c r="K20" s="161">
        <v>6.0000000000000001E-3</v>
      </c>
    </row>
    <row r="21" spans="1:11" x14ac:dyDescent="0.25">
      <c r="A21" s="168"/>
      <c r="B21" s="174" t="s">
        <v>95</v>
      </c>
      <c r="C21" s="169" t="s">
        <v>96</v>
      </c>
      <c r="D21" s="178">
        <v>2.5000000000000001E-2</v>
      </c>
      <c r="E21" s="175">
        <f t="shared" si="0"/>
        <v>35.31</v>
      </c>
      <c r="K21" s="161">
        <v>2.5000000000000001E-2</v>
      </c>
    </row>
    <row r="22" spans="1:11" ht="25.5" x14ac:dyDescent="0.25">
      <c r="A22" s="168"/>
      <c r="B22" s="174" t="s">
        <v>97</v>
      </c>
      <c r="C22" s="169" t="s">
        <v>98</v>
      </c>
      <c r="D22" s="178">
        <v>5.2499999999999998E-2</v>
      </c>
      <c r="E22" s="175">
        <f t="shared" si="0"/>
        <v>74.150999999999996</v>
      </c>
      <c r="K22" s="161">
        <v>5.2499999999999998E-2</v>
      </c>
    </row>
    <row r="23" spans="1:11" x14ac:dyDescent="0.25">
      <c r="A23" s="168"/>
      <c r="B23" s="169"/>
      <c r="C23" s="170" t="s">
        <v>99</v>
      </c>
      <c r="D23" s="179">
        <v>0.39050000000000001</v>
      </c>
      <c r="E23" s="176">
        <f>SUM(E15:E22)</f>
        <v>551.54219999999998</v>
      </c>
      <c r="K23" s="161">
        <v>0.39050000000000001</v>
      </c>
    </row>
    <row r="24" spans="1:11" x14ac:dyDescent="0.25">
      <c r="A24" s="279"/>
      <c r="B24" s="279"/>
      <c r="C24" s="279"/>
      <c r="D24" s="279"/>
      <c r="E24" s="279"/>
    </row>
    <row r="25" spans="1:11" x14ac:dyDescent="0.25">
      <c r="A25" s="168"/>
      <c r="B25" s="170" t="s">
        <v>100</v>
      </c>
      <c r="C25" s="173" t="s">
        <v>101</v>
      </c>
      <c r="D25" s="170" t="s">
        <v>28</v>
      </c>
      <c r="E25" s="171" t="s">
        <v>70</v>
      </c>
      <c r="K25" s="161" t="s">
        <v>28</v>
      </c>
    </row>
    <row r="26" spans="1:11" x14ac:dyDescent="0.25">
      <c r="A26" s="168"/>
      <c r="B26" s="174" t="s">
        <v>102</v>
      </c>
      <c r="C26" s="169" t="s">
        <v>103</v>
      </c>
      <c r="D26" s="178">
        <v>8.3330000000000001E-2</v>
      </c>
      <c r="E26" s="175">
        <f t="shared" ref="E26:E33" si="1">$E$11*D26</f>
        <v>117.69529200000001</v>
      </c>
      <c r="K26" s="161">
        <v>8.3330000000000001E-2</v>
      </c>
    </row>
    <row r="27" spans="1:11" x14ac:dyDescent="0.25">
      <c r="A27" s="168"/>
      <c r="B27" s="174" t="s">
        <v>104</v>
      </c>
      <c r="C27" s="169" t="s">
        <v>105</v>
      </c>
      <c r="D27" s="178">
        <v>0.11111</v>
      </c>
      <c r="E27" s="175">
        <f t="shared" si="1"/>
        <v>156.93176400000002</v>
      </c>
      <c r="K27" s="161">
        <v>0.11111</v>
      </c>
    </row>
    <row r="28" spans="1:11" x14ac:dyDescent="0.25">
      <c r="A28" s="168"/>
      <c r="B28" s="174" t="s">
        <v>106</v>
      </c>
      <c r="C28" s="169" t="s">
        <v>107</v>
      </c>
      <c r="D28" s="178">
        <v>1.9439999999999999E-2</v>
      </c>
      <c r="E28" s="175">
        <f t="shared" si="1"/>
        <v>27.457056000000001</v>
      </c>
      <c r="K28" s="161">
        <v>1.9439999999999999E-2</v>
      </c>
    </row>
    <row r="29" spans="1:11" x14ac:dyDescent="0.25">
      <c r="A29" s="168"/>
      <c r="B29" s="174" t="s">
        <v>108</v>
      </c>
      <c r="C29" s="169" t="s">
        <v>109</v>
      </c>
      <c r="D29" s="178">
        <v>1.389E-2</v>
      </c>
      <c r="E29" s="175">
        <f t="shared" si="1"/>
        <v>19.618236</v>
      </c>
      <c r="K29" s="161">
        <v>1.389E-2</v>
      </c>
    </row>
    <row r="30" spans="1:11" x14ac:dyDescent="0.25">
      <c r="A30" s="168"/>
      <c r="B30" s="174" t="s">
        <v>110</v>
      </c>
      <c r="C30" s="169" t="s">
        <v>111</v>
      </c>
      <c r="D30" s="178">
        <v>3.3300000000000001E-3</v>
      </c>
      <c r="E30" s="175">
        <f t="shared" si="1"/>
        <v>4.7032920000000003</v>
      </c>
      <c r="K30" s="161">
        <v>3.3300000000000001E-3</v>
      </c>
    </row>
    <row r="31" spans="1:11" x14ac:dyDescent="0.25">
      <c r="A31" s="168"/>
      <c r="B31" s="174" t="s">
        <v>112</v>
      </c>
      <c r="C31" s="169" t="s">
        <v>113</v>
      </c>
      <c r="D31" s="178">
        <v>2.7699999999999999E-3</v>
      </c>
      <c r="E31" s="175">
        <f t="shared" si="1"/>
        <v>3.9123480000000002</v>
      </c>
      <c r="K31" s="161">
        <v>2.7699999999999999E-3</v>
      </c>
    </row>
    <row r="32" spans="1:11" x14ac:dyDescent="0.25">
      <c r="A32" s="168"/>
      <c r="B32" s="174" t="s">
        <v>114</v>
      </c>
      <c r="C32" s="169" t="s">
        <v>115</v>
      </c>
      <c r="D32" s="178">
        <v>7.3999999999999999E-4</v>
      </c>
      <c r="E32" s="175">
        <f t="shared" si="1"/>
        <v>1.0451760000000001</v>
      </c>
      <c r="K32" s="161">
        <v>7.3999999999999999E-4</v>
      </c>
    </row>
    <row r="33" spans="1:11" x14ac:dyDescent="0.25">
      <c r="A33" s="168"/>
      <c r="B33" s="174" t="s">
        <v>116</v>
      </c>
      <c r="C33" s="169" t="s">
        <v>117</v>
      </c>
      <c r="D33" s="178">
        <v>2.1000000000000001E-4</v>
      </c>
      <c r="E33" s="175">
        <f t="shared" si="1"/>
        <v>0.29660400000000003</v>
      </c>
      <c r="K33" s="161">
        <v>2.1000000000000001E-4</v>
      </c>
    </row>
    <row r="34" spans="1:11" x14ac:dyDescent="0.25">
      <c r="A34" s="168"/>
      <c r="B34" s="169"/>
      <c r="C34" s="170" t="s">
        <v>118</v>
      </c>
      <c r="D34" s="179">
        <v>0.23482</v>
      </c>
      <c r="E34" s="176">
        <f>SUM(E26:E33)</f>
        <v>331.6597680000001</v>
      </c>
      <c r="K34" s="161">
        <v>0.23482</v>
      </c>
    </row>
    <row r="35" spans="1:11" x14ac:dyDescent="0.25">
      <c r="A35" s="279"/>
      <c r="B35" s="279"/>
      <c r="C35" s="279"/>
      <c r="D35" s="279"/>
      <c r="E35" s="279"/>
    </row>
    <row r="36" spans="1:11" ht="25.5" x14ac:dyDescent="0.25">
      <c r="A36" s="168"/>
      <c r="B36" s="170" t="s">
        <v>119</v>
      </c>
      <c r="C36" s="173" t="s">
        <v>120</v>
      </c>
      <c r="D36" s="170" t="s">
        <v>28</v>
      </c>
      <c r="E36" s="171" t="s">
        <v>70</v>
      </c>
      <c r="K36" s="161" t="s">
        <v>28</v>
      </c>
    </row>
    <row r="37" spans="1:11" x14ac:dyDescent="0.25">
      <c r="A37" s="168"/>
      <c r="B37" s="174" t="s">
        <v>121</v>
      </c>
      <c r="C37" s="169" t="s">
        <v>122</v>
      </c>
      <c r="D37" s="178">
        <v>4.1700000000000001E-3</v>
      </c>
      <c r="E37" s="175">
        <f t="shared" ref="E37:E42" si="2">$E$11*D37</f>
        <v>5.8897080000000006</v>
      </c>
      <c r="K37" s="161">
        <v>4.1700000000000001E-3</v>
      </c>
    </row>
    <row r="38" spans="1:11" x14ac:dyDescent="0.25">
      <c r="A38" s="168"/>
      <c r="B38" s="174" t="s">
        <v>123</v>
      </c>
      <c r="C38" s="169" t="s">
        <v>124</v>
      </c>
      <c r="D38" s="178">
        <v>1.67E-3</v>
      </c>
      <c r="E38" s="175">
        <f t="shared" si="2"/>
        <v>2.358708</v>
      </c>
      <c r="K38" s="161">
        <v>1.67E-3</v>
      </c>
    </row>
    <row r="39" spans="1:11" ht="38.25" x14ac:dyDescent="0.25">
      <c r="A39" s="168"/>
      <c r="B39" s="174" t="s">
        <v>125</v>
      </c>
      <c r="C39" s="169" t="s">
        <v>126</v>
      </c>
      <c r="D39" s="178">
        <v>3.2000000000000001E-2</v>
      </c>
      <c r="E39" s="175">
        <f t="shared" si="2"/>
        <v>45.196800000000003</v>
      </c>
      <c r="K39" s="161">
        <v>3.2000000000000001E-2</v>
      </c>
    </row>
    <row r="40" spans="1:11" ht="38.25" x14ac:dyDescent="0.25">
      <c r="A40" s="168"/>
      <c r="B40" s="174" t="s">
        <v>127</v>
      </c>
      <c r="C40" s="169" t="s">
        <v>128</v>
      </c>
      <c r="D40" s="178">
        <v>1.6000000000000001E-3</v>
      </c>
      <c r="E40" s="175">
        <f t="shared" si="2"/>
        <v>2.2598400000000001</v>
      </c>
      <c r="K40" s="161">
        <v>1.6000000000000001E-3</v>
      </c>
    </row>
    <row r="41" spans="1:11" ht="38.25" x14ac:dyDescent="0.25">
      <c r="A41" s="168"/>
      <c r="B41" s="174" t="s">
        <v>129</v>
      </c>
      <c r="C41" s="169" t="s">
        <v>130</v>
      </c>
      <c r="D41" s="178">
        <v>8.0000000000000002E-3</v>
      </c>
      <c r="E41" s="175">
        <f t="shared" si="2"/>
        <v>11.299200000000001</v>
      </c>
      <c r="K41" s="161">
        <v>8.0000000000000002E-3</v>
      </c>
    </row>
    <row r="42" spans="1:11" ht="38.25" x14ac:dyDescent="0.25">
      <c r="A42" s="168"/>
      <c r="B42" s="174" t="s">
        <v>131</v>
      </c>
      <c r="C42" s="169" t="s">
        <v>132</v>
      </c>
      <c r="D42" s="178">
        <v>4.0000000000000002E-4</v>
      </c>
      <c r="E42" s="175">
        <f t="shared" si="2"/>
        <v>0.56496000000000002</v>
      </c>
      <c r="K42" s="161">
        <v>4.0000000000000002E-4</v>
      </c>
    </row>
    <row r="43" spans="1:11" x14ac:dyDescent="0.25">
      <c r="A43" s="168"/>
      <c r="B43" s="169"/>
      <c r="C43" s="170" t="s">
        <v>133</v>
      </c>
      <c r="D43" s="179">
        <v>4.7840000000000001E-2</v>
      </c>
      <c r="E43" s="176">
        <f>SUM(E37:E42)</f>
        <v>67.569215999999997</v>
      </c>
      <c r="K43" s="161">
        <v>4.7840000000000001E-2</v>
      </c>
    </row>
    <row r="44" spans="1:11" x14ac:dyDescent="0.25">
      <c r="A44" s="279"/>
      <c r="B44" s="279"/>
      <c r="C44" s="279"/>
      <c r="D44" s="279"/>
      <c r="E44" s="279"/>
    </row>
    <row r="45" spans="1:11" x14ac:dyDescent="0.25">
      <c r="A45" s="168"/>
      <c r="B45" s="170" t="s">
        <v>134</v>
      </c>
      <c r="C45" s="173" t="s">
        <v>135</v>
      </c>
      <c r="D45" s="170" t="s">
        <v>28</v>
      </c>
      <c r="E45" s="171" t="s">
        <v>70</v>
      </c>
      <c r="K45" s="161" t="s">
        <v>28</v>
      </c>
    </row>
    <row r="46" spans="1:11" ht="25.5" x14ac:dyDescent="0.25">
      <c r="A46" s="168"/>
      <c r="B46" s="174" t="s">
        <v>136</v>
      </c>
      <c r="C46" s="169" t="s">
        <v>137</v>
      </c>
      <c r="D46" s="178">
        <v>9.1700000000000004E-2</v>
      </c>
      <c r="E46" s="175">
        <f>$E$11*D46</f>
        <v>129.51708000000002</v>
      </c>
      <c r="K46" s="161">
        <v>9.1700000000000004E-2</v>
      </c>
    </row>
    <row r="47" spans="1:11" x14ac:dyDescent="0.25">
      <c r="A47" s="168"/>
      <c r="B47" s="169"/>
      <c r="C47" s="170" t="s">
        <v>138</v>
      </c>
      <c r="D47" s="179">
        <v>9.1700000000000004E-2</v>
      </c>
      <c r="E47" s="176">
        <f>E46</f>
        <v>129.51708000000002</v>
      </c>
      <c r="K47" s="161">
        <v>9.1700000000000004E-2</v>
      </c>
    </row>
    <row r="48" spans="1:11" x14ac:dyDescent="0.25">
      <c r="A48" s="279"/>
      <c r="B48" s="279"/>
      <c r="C48" s="279"/>
      <c r="D48" s="279"/>
      <c r="E48" s="279"/>
    </row>
    <row r="49" spans="1:11" ht="25.5" x14ac:dyDescent="0.25">
      <c r="A49" s="168"/>
      <c r="B49" s="170" t="s">
        <v>139</v>
      </c>
      <c r="C49" s="173" t="s">
        <v>140</v>
      </c>
      <c r="D49" s="170" t="s">
        <v>28</v>
      </c>
      <c r="E49" s="171" t="s">
        <v>70</v>
      </c>
      <c r="K49" s="161" t="s">
        <v>28</v>
      </c>
    </row>
    <row r="50" spans="1:11" ht="25.5" x14ac:dyDescent="0.25">
      <c r="A50" s="168"/>
      <c r="B50" s="174" t="s">
        <v>141</v>
      </c>
      <c r="C50" s="169" t="s">
        <v>142</v>
      </c>
      <c r="D50" s="178">
        <v>3.3E-4</v>
      </c>
      <c r="E50" s="175">
        <f>$E$11*D50</f>
        <v>0.46609200000000001</v>
      </c>
      <c r="K50" s="161">
        <v>3.3E-4</v>
      </c>
    </row>
    <row r="51" spans="1:11" ht="25.5" x14ac:dyDescent="0.25">
      <c r="A51" s="168"/>
      <c r="B51" s="174" t="s">
        <v>143</v>
      </c>
      <c r="C51" s="169" t="s">
        <v>144</v>
      </c>
      <c r="D51" s="178">
        <v>2.5999999999999998E-4</v>
      </c>
      <c r="E51" s="175">
        <f>$E$11*D51</f>
        <v>0.36722399999999999</v>
      </c>
      <c r="K51" s="161">
        <v>2.5999999999999998E-4</v>
      </c>
    </row>
    <row r="52" spans="1:11" x14ac:dyDescent="0.25">
      <c r="A52" s="168"/>
      <c r="B52" s="169"/>
      <c r="C52" s="170" t="s">
        <v>145</v>
      </c>
      <c r="D52" s="179">
        <v>5.9000000000000003E-4</v>
      </c>
      <c r="E52" s="176">
        <f>E50+E51</f>
        <v>0.83331599999999995</v>
      </c>
      <c r="K52" s="161">
        <v>5.9000000000000003E-4</v>
      </c>
    </row>
    <row r="53" spans="1:11" x14ac:dyDescent="0.25">
      <c r="A53" s="279"/>
      <c r="B53" s="279"/>
      <c r="C53" s="279"/>
      <c r="D53" s="279"/>
      <c r="E53" s="279"/>
    </row>
    <row r="54" spans="1:11" ht="25.5" x14ac:dyDescent="0.25">
      <c r="A54" s="168"/>
      <c r="B54" s="170" t="s">
        <v>146</v>
      </c>
      <c r="C54" s="173" t="s">
        <v>147</v>
      </c>
      <c r="D54" s="170" t="s">
        <v>28</v>
      </c>
      <c r="E54" s="171" t="s">
        <v>70</v>
      </c>
      <c r="K54" s="161" t="s">
        <v>28</v>
      </c>
    </row>
    <row r="55" spans="1:11" x14ac:dyDescent="0.25">
      <c r="A55" s="168"/>
      <c r="B55" s="174" t="s">
        <v>148</v>
      </c>
      <c r="C55" s="169" t="s">
        <v>149</v>
      </c>
      <c r="D55" s="178">
        <v>2.82E-3</v>
      </c>
      <c r="E55" s="175">
        <f>$E$11*D55</f>
        <v>3.9829680000000005</v>
      </c>
      <c r="K55" s="161">
        <v>2.82E-3</v>
      </c>
    </row>
    <row r="56" spans="1:11" x14ac:dyDescent="0.25">
      <c r="A56" s="168"/>
      <c r="B56" s="169"/>
      <c r="C56" s="170" t="s">
        <v>150</v>
      </c>
      <c r="D56" s="179">
        <v>2.82E-3</v>
      </c>
      <c r="E56" s="176">
        <f>E55</f>
        <v>3.9829680000000005</v>
      </c>
      <c r="K56" s="161">
        <v>2.82E-3</v>
      </c>
    </row>
    <row r="57" spans="1:11" x14ac:dyDescent="0.25">
      <c r="A57" s="279"/>
      <c r="B57" s="279"/>
      <c r="C57" s="279"/>
      <c r="D57" s="279"/>
      <c r="E57" s="279"/>
    </row>
    <row r="58" spans="1:11" x14ac:dyDescent="0.25">
      <c r="A58" s="168"/>
      <c r="B58" s="170"/>
      <c r="C58" s="170" t="s">
        <v>151</v>
      </c>
      <c r="D58" s="179">
        <v>0.76827000000000001</v>
      </c>
      <c r="E58" s="176">
        <f>SUM(E56,E52,E47,E43,E34,E23)</f>
        <v>1085.1045480000002</v>
      </c>
      <c r="K58" s="161">
        <v>0.76827000000000001</v>
      </c>
    </row>
    <row r="59" spans="1:11" x14ac:dyDescent="0.25">
      <c r="A59" s="279"/>
      <c r="B59" s="279"/>
      <c r="C59" s="279"/>
      <c r="D59" s="279"/>
      <c r="E59" s="279"/>
    </row>
    <row r="60" spans="1:11" x14ac:dyDescent="0.25">
      <c r="A60" s="168"/>
      <c r="B60" s="170"/>
      <c r="C60" s="170" t="s">
        <v>152</v>
      </c>
      <c r="D60" s="170"/>
      <c r="E60" s="176">
        <f>E58+E11</f>
        <v>2497.5045480000003</v>
      </c>
    </row>
    <row r="61" spans="1:11" x14ac:dyDescent="0.25">
      <c r="A61" s="279"/>
      <c r="B61" s="279"/>
      <c r="C61" s="279"/>
      <c r="D61" s="279"/>
      <c r="E61" s="279"/>
    </row>
    <row r="62" spans="1:11" ht="15" customHeight="1" x14ac:dyDescent="0.25">
      <c r="A62" s="172" t="s">
        <v>153</v>
      </c>
      <c r="B62" s="280" t="s">
        <v>154</v>
      </c>
      <c r="C62" s="280"/>
      <c r="D62" s="170"/>
      <c r="E62" s="171" t="s">
        <v>70</v>
      </c>
    </row>
    <row r="63" spans="1:11" ht="15" customHeight="1" x14ac:dyDescent="0.25">
      <c r="A63" s="180"/>
      <c r="B63" s="281" t="s">
        <v>155</v>
      </c>
      <c r="C63" s="281"/>
      <c r="D63" s="181"/>
      <c r="E63" s="175">
        <f>(D64+D65)*2/12</f>
        <v>2.9266666666666672</v>
      </c>
    </row>
    <row r="64" spans="1:11" ht="13.9" customHeight="1" x14ac:dyDescent="0.25">
      <c r="A64" s="180"/>
      <c r="B64" s="282" t="s">
        <v>156</v>
      </c>
      <c r="C64" s="282"/>
      <c r="D64" s="182">
        <v>9.74</v>
      </c>
      <c r="E64" s="183"/>
      <c r="F64" s="184">
        <v>9.74</v>
      </c>
      <c r="G64" s="185">
        <v>38.96</v>
      </c>
      <c r="H64" s="186"/>
      <c r="K64" s="161">
        <v>38.96</v>
      </c>
    </row>
    <row r="65" spans="1:11" ht="13.9" customHeight="1" x14ac:dyDescent="0.25">
      <c r="A65" s="180"/>
      <c r="B65" s="282" t="s">
        <v>157</v>
      </c>
      <c r="C65" s="282"/>
      <c r="D65" s="182">
        <v>7.82</v>
      </c>
      <c r="E65" s="183"/>
      <c r="F65" s="184">
        <v>7.8224999999999998</v>
      </c>
      <c r="G65" s="185">
        <v>31.29</v>
      </c>
      <c r="K65" s="161">
        <v>31.29</v>
      </c>
    </row>
    <row r="66" spans="1:11" ht="15" customHeight="1" x14ac:dyDescent="0.25">
      <c r="A66" s="180"/>
      <c r="B66" s="281" t="s">
        <v>158</v>
      </c>
      <c r="C66" s="281"/>
      <c r="D66" s="181"/>
      <c r="E66" s="175">
        <f>(D67+D68)*2/12</f>
        <v>2.0266666666666668</v>
      </c>
      <c r="F66" s="187"/>
      <c r="G66" s="187"/>
    </row>
    <row r="67" spans="1:11" ht="13.9" customHeight="1" x14ac:dyDescent="0.25">
      <c r="A67" s="180"/>
      <c r="B67" s="282" t="s">
        <v>159</v>
      </c>
      <c r="C67" s="282"/>
      <c r="D67" s="182">
        <v>3.56</v>
      </c>
      <c r="E67" s="183"/>
      <c r="F67" s="184">
        <v>3.5625</v>
      </c>
      <c r="G67" s="185">
        <v>14.25</v>
      </c>
      <c r="K67" s="161">
        <v>14.25</v>
      </c>
    </row>
    <row r="68" spans="1:11" ht="13.9" customHeight="1" x14ac:dyDescent="0.25">
      <c r="A68" s="180"/>
      <c r="B68" s="282" t="s">
        <v>160</v>
      </c>
      <c r="C68" s="282"/>
      <c r="D68" s="182">
        <v>8.6</v>
      </c>
      <c r="E68" s="183"/>
      <c r="F68" s="184">
        <v>8.6024999999999991</v>
      </c>
      <c r="G68" s="185">
        <v>34.409999999999997</v>
      </c>
      <c r="K68" s="161">
        <v>34.409999999999997</v>
      </c>
    </row>
    <row r="69" spans="1:11" ht="114.75" customHeight="1" x14ac:dyDescent="0.25">
      <c r="A69" s="180"/>
      <c r="B69" s="281" t="s">
        <v>161</v>
      </c>
      <c r="C69" s="281"/>
      <c r="D69" s="182"/>
      <c r="E69" s="188">
        <f>SUM(D70:D102)*4/12</f>
        <v>151.59666666666666</v>
      </c>
    </row>
    <row r="70" spans="1:11" ht="13.9" customHeight="1" x14ac:dyDescent="0.25">
      <c r="A70" s="189"/>
      <c r="B70" s="283" t="s">
        <v>162</v>
      </c>
      <c r="C70" s="283"/>
      <c r="D70" s="190">
        <v>4.38</v>
      </c>
      <c r="E70" s="183"/>
      <c r="F70" s="191">
        <v>17.52</v>
      </c>
      <c r="G70" s="192"/>
      <c r="K70" s="161">
        <v>17.52</v>
      </c>
    </row>
    <row r="71" spans="1:11" ht="13.9" customHeight="1" x14ac:dyDescent="0.25">
      <c r="A71" s="189"/>
      <c r="B71" s="283" t="s">
        <v>163</v>
      </c>
      <c r="C71" s="283"/>
      <c r="D71" s="190">
        <v>7.91</v>
      </c>
      <c r="E71" s="183"/>
      <c r="F71" s="191">
        <v>31.62</v>
      </c>
      <c r="G71" s="192"/>
      <c r="K71" s="161">
        <v>31.62</v>
      </c>
    </row>
    <row r="72" spans="1:11" ht="13.9" customHeight="1" x14ac:dyDescent="0.25">
      <c r="A72" s="189"/>
      <c r="B72" s="283" t="s">
        <v>164</v>
      </c>
      <c r="C72" s="283"/>
      <c r="D72" s="190">
        <v>3.34</v>
      </c>
      <c r="E72" s="183"/>
      <c r="F72" s="191">
        <v>13.35</v>
      </c>
      <c r="G72" s="192"/>
      <c r="K72" s="161">
        <v>13.35</v>
      </c>
    </row>
    <row r="73" spans="1:11" ht="13.9" customHeight="1" x14ac:dyDescent="0.25">
      <c r="A73" s="189"/>
      <c r="B73" s="283" t="s">
        <v>165</v>
      </c>
      <c r="C73" s="283"/>
      <c r="D73" s="190">
        <v>4.8600000000000003</v>
      </c>
      <c r="E73" s="183"/>
      <c r="F73" s="191">
        <v>19.43</v>
      </c>
      <c r="G73" s="192"/>
      <c r="K73" s="161">
        <v>19.43</v>
      </c>
    </row>
    <row r="74" spans="1:11" ht="13.9" customHeight="1" x14ac:dyDescent="0.25">
      <c r="A74" s="189"/>
      <c r="B74" s="283" t="s">
        <v>166</v>
      </c>
      <c r="C74" s="283"/>
      <c r="D74" s="190">
        <v>12.05</v>
      </c>
      <c r="E74" s="183"/>
      <c r="F74" s="191">
        <v>48.21</v>
      </c>
      <c r="G74" s="192"/>
      <c r="K74" s="161">
        <v>48.21</v>
      </c>
    </row>
    <row r="75" spans="1:11" ht="13.9" customHeight="1" x14ac:dyDescent="0.25">
      <c r="A75" s="189"/>
      <c r="B75" s="283" t="s">
        <v>167</v>
      </c>
      <c r="C75" s="283"/>
      <c r="D75" s="190">
        <v>4.38</v>
      </c>
      <c r="E75" s="183"/>
      <c r="F75" s="191">
        <v>17.52</v>
      </c>
      <c r="G75" s="192"/>
      <c r="K75" s="161">
        <v>17.52</v>
      </c>
    </row>
    <row r="76" spans="1:11" ht="13.9" customHeight="1" x14ac:dyDescent="0.25">
      <c r="A76" s="189"/>
      <c r="B76" s="283" t="s">
        <v>168</v>
      </c>
      <c r="C76" s="283"/>
      <c r="D76" s="190">
        <v>3.42</v>
      </c>
      <c r="E76" s="183"/>
      <c r="F76" s="191">
        <v>13.68</v>
      </c>
      <c r="G76" s="192"/>
      <c r="K76" s="161">
        <v>13.68</v>
      </c>
    </row>
    <row r="77" spans="1:11" ht="13.9" customHeight="1" x14ac:dyDescent="0.25">
      <c r="A77" s="189"/>
      <c r="B77" s="283" t="s">
        <v>169</v>
      </c>
      <c r="C77" s="283"/>
      <c r="D77" s="190">
        <v>10.09</v>
      </c>
      <c r="E77" s="183"/>
      <c r="F77" s="191">
        <v>40.369999999999997</v>
      </c>
      <c r="G77" s="192"/>
      <c r="K77" s="161">
        <v>40.369999999999997</v>
      </c>
    </row>
    <row r="78" spans="1:11" ht="13.9" customHeight="1" x14ac:dyDescent="0.25">
      <c r="A78" s="189"/>
      <c r="B78" s="283" t="s">
        <v>170</v>
      </c>
      <c r="C78" s="283"/>
      <c r="D78" s="190">
        <v>5.4</v>
      </c>
      <c r="E78" s="183"/>
      <c r="F78" s="191">
        <v>21.61</v>
      </c>
      <c r="G78" s="192"/>
      <c r="K78" s="161">
        <v>21.61</v>
      </c>
    </row>
    <row r="79" spans="1:11" ht="13.9" customHeight="1" x14ac:dyDescent="0.25">
      <c r="A79" s="189"/>
      <c r="B79" s="283" t="s">
        <v>171</v>
      </c>
      <c r="C79" s="283"/>
      <c r="D79" s="190">
        <v>8.27</v>
      </c>
      <c r="E79" s="183"/>
      <c r="F79" s="191">
        <v>33.06</v>
      </c>
      <c r="G79" s="192"/>
      <c r="K79" s="161">
        <v>33.06</v>
      </c>
    </row>
    <row r="80" spans="1:11" ht="13.9" customHeight="1" x14ac:dyDescent="0.25">
      <c r="A80" s="189"/>
      <c r="B80" s="283" t="s">
        <v>172</v>
      </c>
      <c r="C80" s="283"/>
      <c r="D80" s="190">
        <v>2.11</v>
      </c>
      <c r="E80" s="183"/>
      <c r="F80" s="191">
        <v>8.4499999999999993</v>
      </c>
      <c r="G80" s="192"/>
      <c r="K80" s="161">
        <v>8.4499999999999993</v>
      </c>
    </row>
    <row r="81" spans="1:11" ht="13.9" customHeight="1" x14ac:dyDescent="0.25">
      <c r="A81" s="189"/>
      <c r="B81" s="283" t="s">
        <v>173</v>
      </c>
      <c r="C81" s="283"/>
      <c r="D81" s="190">
        <v>0.84</v>
      </c>
      <c r="E81" s="183"/>
      <c r="F81" s="191">
        <v>3.37</v>
      </c>
      <c r="G81" s="192"/>
      <c r="K81" s="161">
        <v>3.37</v>
      </c>
    </row>
    <row r="82" spans="1:11" ht="13.9" customHeight="1" x14ac:dyDescent="0.25">
      <c r="A82" s="189"/>
      <c r="B82" s="283" t="s">
        <v>174</v>
      </c>
      <c r="C82" s="283"/>
      <c r="D82" s="190">
        <v>2.98</v>
      </c>
      <c r="E82" s="183"/>
      <c r="F82" s="191">
        <v>11.92</v>
      </c>
      <c r="G82" s="192"/>
      <c r="K82" s="161">
        <v>11.92</v>
      </c>
    </row>
    <row r="83" spans="1:11" ht="13.9" customHeight="1" x14ac:dyDescent="0.25">
      <c r="A83" s="189"/>
      <c r="B83" s="283" t="s">
        <v>175</v>
      </c>
      <c r="C83" s="283"/>
      <c r="D83" s="190">
        <v>6.01</v>
      </c>
      <c r="E83" s="183"/>
      <c r="F83" s="191">
        <v>24.03</v>
      </c>
      <c r="G83" s="192"/>
      <c r="K83" s="161">
        <v>24.03</v>
      </c>
    </row>
    <row r="84" spans="1:11" ht="13.9" customHeight="1" x14ac:dyDescent="0.25">
      <c r="A84" s="189"/>
      <c r="B84" s="283" t="s">
        <v>176</v>
      </c>
      <c r="C84" s="283"/>
      <c r="D84" s="190">
        <v>8.89</v>
      </c>
      <c r="E84" s="183"/>
      <c r="F84" s="191">
        <v>35.56</v>
      </c>
      <c r="G84" s="192"/>
      <c r="K84" s="161">
        <v>35.56</v>
      </c>
    </row>
    <row r="85" spans="1:11" ht="13.9" customHeight="1" x14ac:dyDescent="0.25">
      <c r="A85" s="189"/>
      <c r="B85" s="283" t="s">
        <v>177</v>
      </c>
      <c r="C85" s="283"/>
      <c r="D85" s="190">
        <v>3.49</v>
      </c>
      <c r="E85" s="183"/>
      <c r="F85" s="191">
        <v>13.97</v>
      </c>
      <c r="G85" s="192"/>
      <c r="K85" s="161">
        <v>13.97</v>
      </c>
    </row>
    <row r="86" spans="1:11" ht="13.9" customHeight="1" x14ac:dyDescent="0.25">
      <c r="A86" s="189"/>
      <c r="B86" s="283" t="s">
        <v>178</v>
      </c>
      <c r="C86" s="283"/>
      <c r="D86" s="190">
        <v>10.94</v>
      </c>
      <c r="E86" s="183"/>
      <c r="F86" s="191">
        <v>43.77</v>
      </c>
      <c r="G86" s="192"/>
      <c r="K86" s="161">
        <v>43.77</v>
      </c>
    </row>
    <row r="87" spans="1:11" ht="13.9" customHeight="1" x14ac:dyDescent="0.25">
      <c r="A87" s="189"/>
      <c r="B87" s="283" t="s">
        <v>179</v>
      </c>
      <c r="C87" s="283"/>
      <c r="D87" s="190">
        <v>7.46</v>
      </c>
      <c r="E87" s="183"/>
      <c r="F87" s="191">
        <v>29.82</v>
      </c>
      <c r="G87" s="192"/>
      <c r="K87" s="161">
        <v>29.82</v>
      </c>
    </row>
    <row r="88" spans="1:11" ht="13.9" customHeight="1" x14ac:dyDescent="0.25">
      <c r="A88" s="189"/>
      <c r="B88" s="283" t="s">
        <v>180</v>
      </c>
      <c r="C88" s="283"/>
      <c r="D88" s="190">
        <v>8.75</v>
      </c>
      <c r="E88" s="183"/>
      <c r="F88" s="191">
        <v>35.01</v>
      </c>
      <c r="G88" s="192"/>
      <c r="K88" s="161">
        <v>35.01</v>
      </c>
    </row>
    <row r="89" spans="1:11" ht="13.9" customHeight="1" x14ac:dyDescent="0.25">
      <c r="A89" s="189"/>
      <c r="B89" s="283" t="s">
        <v>181</v>
      </c>
      <c r="C89" s="283"/>
      <c r="D89" s="190">
        <v>6.99</v>
      </c>
      <c r="E89" s="183"/>
      <c r="F89" s="191">
        <v>27.97</v>
      </c>
      <c r="G89" s="192"/>
      <c r="K89" s="161">
        <v>27.97</v>
      </c>
    </row>
    <row r="90" spans="1:11" ht="13.9" customHeight="1" x14ac:dyDescent="0.25">
      <c r="A90" s="189"/>
      <c r="B90" s="283" t="s">
        <v>182</v>
      </c>
      <c r="C90" s="283"/>
      <c r="D90" s="190">
        <v>13.9</v>
      </c>
      <c r="E90" s="183"/>
      <c r="F90" s="191">
        <v>55.6</v>
      </c>
      <c r="G90" s="192"/>
      <c r="K90" s="161">
        <v>55.6</v>
      </c>
    </row>
    <row r="91" spans="1:11" ht="13.9" customHeight="1" x14ac:dyDescent="0.25">
      <c r="A91" s="189"/>
      <c r="B91" s="283" t="s">
        <v>183</v>
      </c>
      <c r="C91" s="283"/>
      <c r="D91" s="190">
        <v>6</v>
      </c>
      <c r="E91" s="183"/>
      <c r="F91" s="191">
        <v>23.98</v>
      </c>
      <c r="G91" s="192"/>
      <c r="K91" s="161">
        <v>23.98</v>
      </c>
    </row>
    <row r="92" spans="1:11" ht="13.9" customHeight="1" x14ac:dyDescent="0.25">
      <c r="A92" s="189"/>
      <c r="B92" s="283" t="s">
        <v>184</v>
      </c>
      <c r="C92" s="283"/>
      <c r="D92" s="190">
        <v>27.25</v>
      </c>
      <c r="E92" s="183"/>
      <c r="F92" s="191">
        <v>109</v>
      </c>
      <c r="G92" s="192"/>
      <c r="K92" s="161">
        <v>109</v>
      </c>
    </row>
    <row r="93" spans="1:11" ht="13.9" customHeight="1" x14ac:dyDescent="0.25">
      <c r="A93" s="189"/>
      <c r="B93" s="283" t="s">
        <v>185</v>
      </c>
      <c r="C93" s="283"/>
      <c r="D93" s="190">
        <v>8.6199999999999992</v>
      </c>
      <c r="E93" s="183"/>
      <c r="F93" s="191">
        <v>34.47</v>
      </c>
      <c r="G93" s="192"/>
      <c r="K93" s="161">
        <v>34.47</v>
      </c>
    </row>
    <row r="94" spans="1:11" ht="13.9" customHeight="1" x14ac:dyDescent="0.25">
      <c r="A94" s="189"/>
      <c r="B94" s="283" t="s">
        <v>186</v>
      </c>
      <c r="C94" s="283"/>
      <c r="D94" s="190">
        <v>35</v>
      </c>
      <c r="E94" s="183"/>
      <c r="F94" s="191">
        <v>140</v>
      </c>
      <c r="G94" s="192"/>
      <c r="K94" s="161">
        <v>140</v>
      </c>
    </row>
    <row r="95" spans="1:11" ht="13.9" customHeight="1" x14ac:dyDescent="0.25">
      <c r="A95" s="189"/>
      <c r="B95" s="283" t="s">
        <v>187</v>
      </c>
      <c r="C95" s="283"/>
      <c r="D95" s="190">
        <v>119.28</v>
      </c>
      <c r="E95" s="183"/>
      <c r="F95" s="191">
        <v>477.12</v>
      </c>
      <c r="G95" s="192"/>
      <c r="K95" s="161">
        <v>477.12</v>
      </c>
    </row>
    <row r="96" spans="1:11" ht="13.9" customHeight="1" x14ac:dyDescent="0.25">
      <c r="A96" s="189"/>
      <c r="B96" s="283" t="s">
        <v>188</v>
      </c>
      <c r="C96" s="283"/>
      <c r="D96" s="190">
        <v>55.76</v>
      </c>
      <c r="E96" s="183"/>
      <c r="F96" s="191">
        <v>223.03</v>
      </c>
      <c r="G96" s="192"/>
      <c r="K96" s="161">
        <v>223.03</v>
      </c>
    </row>
    <row r="97" spans="1:11" ht="13.9" customHeight="1" x14ac:dyDescent="0.25">
      <c r="A97" s="189"/>
      <c r="B97" s="283" t="s">
        <v>189</v>
      </c>
      <c r="C97" s="283"/>
      <c r="D97" s="190">
        <v>16.149999999999999</v>
      </c>
      <c r="E97" s="183"/>
      <c r="F97" s="191">
        <v>64.599999999999994</v>
      </c>
      <c r="G97" s="192"/>
      <c r="K97" s="161">
        <v>64.599999999999994</v>
      </c>
    </row>
    <row r="98" spans="1:11" ht="13.9" customHeight="1" x14ac:dyDescent="0.25">
      <c r="A98" s="189"/>
      <c r="B98" s="283" t="s">
        <v>190</v>
      </c>
      <c r="C98" s="283"/>
      <c r="D98" s="190">
        <v>7.47</v>
      </c>
      <c r="E98" s="183"/>
      <c r="F98" s="191">
        <v>29.88</v>
      </c>
      <c r="G98" s="192"/>
      <c r="K98" s="161">
        <v>29.88</v>
      </c>
    </row>
    <row r="99" spans="1:11" ht="13.9" customHeight="1" x14ac:dyDescent="0.25">
      <c r="A99" s="189"/>
      <c r="B99" s="283" t="s">
        <v>191</v>
      </c>
      <c r="C99" s="283"/>
      <c r="D99" s="190">
        <v>10.17</v>
      </c>
      <c r="E99" s="183"/>
      <c r="F99" s="191">
        <v>40.67</v>
      </c>
      <c r="G99" s="192"/>
      <c r="K99" s="161">
        <v>40.67</v>
      </c>
    </row>
    <row r="100" spans="1:11" ht="13.9" customHeight="1" x14ac:dyDescent="0.25">
      <c r="A100" s="189"/>
      <c r="B100" s="283" t="s">
        <v>192</v>
      </c>
      <c r="C100" s="283"/>
      <c r="D100" s="190">
        <v>8.14</v>
      </c>
      <c r="E100" s="183"/>
      <c r="F100" s="191">
        <v>32.56</v>
      </c>
      <c r="G100" s="192"/>
      <c r="K100" s="161">
        <v>32.56</v>
      </c>
    </row>
    <row r="101" spans="1:11" ht="13.9" customHeight="1" x14ac:dyDescent="0.25">
      <c r="A101" s="189"/>
      <c r="B101" s="283" t="s">
        <v>193</v>
      </c>
      <c r="C101" s="283"/>
      <c r="D101" s="190">
        <v>10.93</v>
      </c>
      <c r="E101" s="183"/>
      <c r="F101" s="191">
        <v>43.73</v>
      </c>
      <c r="G101" s="192"/>
      <c r="K101" s="161">
        <v>43.73</v>
      </c>
    </row>
    <row r="102" spans="1:11" ht="13.9" customHeight="1" x14ac:dyDescent="0.25">
      <c r="A102" s="189"/>
      <c r="B102" s="283" t="s">
        <v>194</v>
      </c>
      <c r="C102" s="283"/>
      <c r="D102" s="190">
        <v>13.56</v>
      </c>
      <c r="E102" s="183"/>
      <c r="F102" s="191">
        <v>54.23</v>
      </c>
      <c r="G102" s="192"/>
      <c r="K102" s="161">
        <v>54.23</v>
      </c>
    </row>
    <row r="103" spans="1:11" ht="15.75" customHeight="1" x14ac:dyDescent="0.25">
      <c r="A103" s="189"/>
      <c r="B103" s="284" t="s">
        <v>195</v>
      </c>
      <c r="C103" s="284"/>
      <c r="D103" s="181"/>
      <c r="E103" s="175">
        <v>410</v>
      </c>
    </row>
    <row r="104" spans="1:11" ht="30.75" customHeight="1" x14ac:dyDescent="0.25">
      <c r="A104" s="189"/>
      <c r="B104" s="284" t="s">
        <v>196</v>
      </c>
      <c r="C104" s="284"/>
      <c r="D104" s="182">
        <v>5</v>
      </c>
      <c r="E104" s="175">
        <f>D104*25</f>
        <v>125</v>
      </c>
      <c r="K104" s="161">
        <v>5</v>
      </c>
    </row>
    <row r="105" spans="1:11" ht="15.75" customHeight="1" x14ac:dyDescent="0.25">
      <c r="A105" s="189"/>
      <c r="B105" s="284" t="s">
        <v>197</v>
      </c>
      <c r="C105" s="284"/>
      <c r="D105" s="181"/>
      <c r="E105" s="175">
        <v>78</v>
      </c>
    </row>
    <row r="106" spans="1:11" ht="15.75" customHeight="1" x14ac:dyDescent="0.25">
      <c r="A106" s="189"/>
      <c r="B106" s="284" t="s">
        <v>198</v>
      </c>
      <c r="C106" s="284" t="s">
        <v>198</v>
      </c>
      <c r="D106" s="181"/>
      <c r="E106" s="175">
        <v>8.35</v>
      </c>
    </row>
    <row r="107" spans="1:11" ht="15.75" customHeight="1" x14ac:dyDescent="0.25">
      <c r="A107" s="189"/>
      <c r="B107" s="284" t="s">
        <v>199</v>
      </c>
      <c r="C107" s="284" t="s">
        <v>199</v>
      </c>
      <c r="D107" s="181"/>
      <c r="E107" s="175">
        <v>75</v>
      </c>
    </row>
    <row r="108" spans="1:11" ht="15" customHeight="1" x14ac:dyDescent="0.25">
      <c r="A108" s="189"/>
      <c r="B108" s="280" t="s">
        <v>200</v>
      </c>
      <c r="C108" s="280"/>
      <c r="D108" s="174"/>
      <c r="E108" s="176">
        <f>SUM(E63:E107)</f>
        <v>852.9</v>
      </c>
    </row>
    <row r="109" spans="1:11" x14ac:dyDescent="0.25">
      <c r="A109" s="189"/>
      <c r="B109" s="285"/>
      <c r="C109" s="285"/>
      <c r="D109" s="285"/>
      <c r="E109" s="285"/>
    </row>
    <row r="110" spans="1:11" ht="15" customHeight="1" x14ac:dyDescent="0.25">
      <c r="A110" s="189"/>
      <c r="B110" s="280" t="s">
        <v>201</v>
      </c>
      <c r="C110" s="280"/>
      <c r="D110" s="170"/>
      <c r="E110" s="176">
        <f>E108+E60</f>
        <v>3350.4045480000004</v>
      </c>
    </row>
    <row r="111" spans="1:11" x14ac:dyDescent="0.25">
      <c r="A111" s="189"/>
      <c r="B111" s="285"/>
      <c r="C111" s="285"/>
      <c r="D111" s="285"/>
      <c r="E111" s="285"/>
    </row>
    <row r="112" spans="1:11" ht="15" customHeight="1" x14ac:dyDescent="0.25">
      <c r="A112" s="172" t="s">
        <v>202</v>
      </c>
      <c r="B112" s="280" t="s">
        <v>203</v>
      </c>
      <c r="C112" s="280"/>
      <c r="D112" s="170" t="s">
        <v>28</v>
      </c>
      <c r="E112" s="171" t="s">
        <v>70</v>
      </c>
      <c r="K112" s="161" t="s">
        <v>28</v>
      </c>
    </row>
    <row r="113" spans="1:11" ht="15" customHeight="1" x14ac:dyDescent="0.25">
      <c r="A113" s="180"/>
      <c r="B113" s="284" t="s">
        <v>204</v>
      </c>
      <c r="C113" s="284"/>
      <c r="D113" s="193">
        <f>F113</f>
        <v>4.8959814999999997E-2</v>
      </c>
      <c r="E113" s="175">
        <f>D113*E110</f>
        <v>164.03518684523863</v>
      </c>
      <c r="F113" s="194">
        <v>4.8959814999999997E-2</v>
      </c>
      <c r="G113" s="195">
        <v>0.1</v>
      </c>
      <c r="K113" s="161">
        <v>0.1</v>
      </c>
    </row>
    <row r="114" spans="1:11" ht="15" customHeight="1" x14ac:dyDescent="0.25">
      <c r="A114" s="180"/>
      <c r="B114" s="284" t="s">
        <v>205</v>
      </c>
      <c r="C114" s="284"/>
      <c r="D114" s="193">
        <f>F114</f>
        <v>1.2500000000000001E-2</v>
      </c>
      <c r="E114" s="175">
        <f>D114*E110</f>
        <v>41.88005685000001</v>
      </c>
      <c r="F114" s="194">
        <v>1.2500000000000001E-2</v>
      </c>
      <c r="G114" s="195">
        <v>0.05</v>
      </c>
      <c r="K114" s="161">
        <v>0.05</v>
      </c>
    </row>
    <row r="115" spans="1:11" ht="15" customHeight="1" x14ac:dyDescent="0.25">
      <c r="A115" s="180"/>
      <c r="B115" s="280" t="s">
        <v>206</v>
      </c>
      <c r="C115" s="280"/>
      <c r="D115" s="196">
        <f>D114+D113</f>
        <v>6.1459815000000001E-2</v>
      </c>
      <c r="E115" s="176">
        <f>E113+E114</f>
        <v>205.91524369523864</v>
      </c>
      <c r="K115" s="161">
        <v>0.15</v>
      </c>
    </row>
    <row r="116" spans="1:11" x14ac:dyDescent="0.25">
      <c r="A116" s="189"/>
      <c r="B116" s="285"/>
      <c r="C116" s="285"/>
      <c r="D116" s="285"/>
      <c r="E116" s="285"/>
    </row>
    <row r="117" spans="1:11" ht="15" customHeight="1" x14ac:dyDescent="0.25">
      <c r="A117" s="172" t="s">
        <v>207</v>
      </c>
      <c r="B117" s="280" t="s">
        <v>208</v>
      </c>
      <c r="C117" s="280"/>
      <c r="D117" s="170" t="s">
        <v>28</v>
      </c>
      <c r="E117" s="171" t="s">
        <v>70</v>
      </c>
      <c r="K117" s="161" t="s">
        <v>28</v>
      </c>
    </row>
    <row r="118" spans="1:11" ht="15" customHeight="1" x14ac:dyDescent="0.25">
      <c r="A118" s="180"/>
      <c r="B118" s="284" t="s">
        <v>209</v>
      </c>
      <c r="C118" s="284"/>
      <c r="D118" s="197">
        <v>0.05</v>
      </c>
      <c r="E118" s="198"/>
      <c r="K118" s="161">
        <v>0.05</v>
      </c>
    </row>
    <row r="119" spans="1:11" ht="15" customHeight="1" x14ac:dyDescent="0.25">
      <c r="A119" s="180"/>
      <c r="B119" s="284" t="s">
        <v>210</v>
      </c>
      <c r="C119" s="284"/>
      <c r="D119" s="197">
        <v>0.03</v>
      </c>
      <c r="E119" s="198"/>
      <c r="K119" s="161">
        <v>0.03</v>
      </c>
    </row>
    <row r="120" spans="1:11" ht="15" customHeight="1" x14ac:dyDescent="0.25">
      <c r="A120" s="180"/>
      <c r="B120" s="284" t="s">
        <v>211</v>
      </c>
      <c r="C120" s="284"/>
      <c r="D120" s="178">
        <v>6.4999999999999997E-3</v>
      </c>
      <c r="E120" s="198"/>
      <c r="K120" s="161">
        <v>6.4999999999999997E-3</v>
      </c>
    </row>
    <row r="121" spans="1:11" ht="15" customHeight="1" x14ac:dyDescent="0.25">
      <c r="A121" s="180"/>
      <c r="B121" s="286" t="s">
        <v>27</v>
      </c>
      <c r="C121" s="286"/>
      <c r="D121" s="179">
        <v>8.6499999999999994E-2</v>
      </c>
      <c r="E121" s="200"/>
      <c r="K121" s="161">
        <v>8.6499999999999994E-2</v>
      </c>
    </row>
    <row r="122" spans="1:11" ht="60" customHeight="1" x14ac:dyDescent="0.25">
      <c r="A122" s="180"/>
      <c r="B122" s="287" t="s">
        <v>212</v>
      </c>
      <c r="C122" s="287"/>
      <c r="D122" s="174"/>
      <c r="E122" s="198"/>
    </row>
    <row r="123" spans="1:11" ht="15" customHeight="1" x14ac:dyDescent="0.25">
      <c r="A123" s="180"/>
      <c r="B123" s="280" t="s">
        <v>213</v>
      </c>
      <c r="C123" s="280"/>
      <c r="D123" s="170"/>
      <c r="E123" s="200"/>
    </row>
    <row r="124" spans="1:11" x14ac:dyDescent="0.25">
      <c r="A124" s="180"/>
      <c r="B124" s="201"/>
      <c r="C124" s="199" t="s">
        <v>214</v>
      </c>
      <c r="D124" s="170">
        <v>1.0947</v>
      </c>
      <c r="E124" s="202">
        <v>9.4700000000000006E-2</v>
      </c>
      <c r="K124" s="161">
        <v>1.0947</v>
      </c>
    </row>
    <row r="125" spans="1:11" x14ac:dyDescent="0.25">
      <c r="A125" s="189"/>
      <c r="B125" s="285"/>
      <c r="C125" s="285"/>
      <c r="D125" s="285"/>
      <c r="E125" s="285"/>
    </row>
    <row r="126" spans="1:11" ht="15" customHeight="1" x14ac:dyDescent="0.25">
      <c r="A126" s="189"/>
      <c r="B126" s="280" t="s">
        <v>215</v>
      </c>
      <c r="C126" s="280"/>
      <c r="D126" s="170"/>
      <c r="E126" s="176">
        <f>(E115+E110)*E124</f>
        <v>336.78348427353916</v>
      </c>
    </row>
    <row r="127" spans="1:11" x14ac:dyDescent="0.25">
      <c r="A127" s="189"/>
      <c r="B127" s="285"/>
      <c r="C127" s="285"/>
      <c r="D127" s="285"/>
      <c r="E127" s="285"/>
    </row>
    <row r="128" spans="1:11" ht="16.5" customHeight="1" x14ac:dyDescent="0.25">
      <c r="A128" s="288" t="s">
        <v>216</v>
      </c>
      <c r="B128" s="288"/>
      <c r="C128" s="288"/>
      <c r="D128" s="203"/>
      <c r="E128" s="204">
        <f>SUM(E126,E115,E110)</f>
        <v>3893.1032759687782</v>
      </c>
    </row>
    <row r="129" spans="2:5" x14ac:dyDescent="0.25">
      <c r="B129" s="289"/>
      <c r="C129" s="289"/>
      <c r="D129" s="289"/>
      <c r="E129" s="289"/>
    </row>
    <row r="131" spans="2:5" ht="29.1" customHeight="1" x14ac:dyDescent="0.25">
      <c r="C131" s="223" t="s">
        <v>277</v>
      </c>
      <c r="D131" s="218">
        <v>10</v>
      </c>
    </row>
    <row r="133" spans="2:5" ht="21.6" customHeight="1" x14ac:dyDescent="0.25">
      <c r="C133" s="206" t="s">
        <v>278</v>
      </c>
      <c r="D133" s="207"/>
      <c r="E133" s="208">
        <f>E128*D131</f>
        <v>38931.032759687783</v>
      </c>
    </row>
  </sheetData>
  <mergeCells count="81">
    <mergeCell ref="B129:E129"/>
    <mergeCell ref="B123:C123"/>
    <mergeCell ref="B125:E125"/>
    <mergeCell ref="B126:C126"/>
    <mergeCell ref="B127:E127"/>
    <mergeCell ref="A128:C128"/>
    <mergeCell ref="B118:C118"/>
    <mergeCell ref="B119:C119"/>
    <mergeCell ref="B120:C120"/>
    <mergeCell ref="B121:C121"/>
    <mergeCell ref="B122:C122"/>
    <mergeCell ref="B113:C113"/>
    <mergeCell ref="B114:C114"/>
    <mergeCell ref="B115:C115"/>
    <mergeCell ref="B116:E116"/>
    <mergeCell ref="B117:C117"/>
    <mergeCell ref="B108:C108"/>
    <mergeCell ref="B109:E109"/>
    <mergeCell ref="B110:C110"/>
    <mergeCell ref="B111:E111"/>
    <mergeCell ref="B112:C112"/>
    <mergeCell ref="B103:C103"/>
    <mergeCell ref="B104:C104"/>
    <mergeCell ref="B105:C105"/>
    <mergeCell ref="B106:C106"/>
    <mergeCell ref="B107:C107"/>
    <mergeCell ref="B98:C98"/>
    <mergeCell ref="B99:C99"/>
    <mergeCell ref="B100:C100"/>
    <mergeCell ref="B101:C101"/>
    <mergeCell ref="B102:C102"/>
    <mergeCell ref="B93:C93"/>
    <mergeCell ref="B94:C94"/>
    <mergeCell ref="B95:C95"/>
    <mergeCell ref="B96:C96"/>
    <mergeCell ref="B97:C97"/>
    <mergeCell ref="B88:C88"/>
    <mergeCell ref="B89:C89"/>
    <mergeCell ref="B90:C90"/>
    <mergeCell ref="B91:C91"/>
    <mergeCell ref="B92:C92"/>
    <mergeCell ref="B83:C83"/>
    <mergeCell ref="B84:C84"/>
    <mergeCell ref="B85:C85"/>
    <mergeCell ref="B86:C86"/>
    <mergeCell ref="B87:C87"/>
    <mergeCell ref="B78:C78"/>
    <mergeCell ref="B79:C79"/>
    <mergeCell ref="B80:C80"/>
    <mergeCell ref="B81:C81"/>
    <mergeCell ref="B82:C82"/>
    <mergeCell ref="B73:C73"/>
    <mergeCell ref="B74:C74"/>
    <mergeCell ref="B75:C75"/>
    <mergeCell ref="B76:C76"/>
    <mergeCell ref="B77:C77"/>
    <mergeCell ref="B68:C68"/>
    <mergeCell ref="B69:C69"/>
    <mergeCell ref="B70:C70"/>
    <mergeCell ref="B71:C71"/>
    <mergeCell ref="B72:C72"/>
    <mergeCell ref="B63:C63"/>
    <mergeCell ref="B64:C64"/>
    <mergeCell ref="B65:C65"/>
    <mergeCell ref="B66:C66"/>
    <mergeCell ref="B67:C67"/>
    <mergeCell ref="A53:E53"/>
    <mergeCell ref="A57:E57"/>
    <mergeCell ref="A59:E59"/>
    <mergeCell ref="A61:E61"/>
    <mergeCell ref="B62:C62"/>
    <mergeCell ref="A12:E12"/>
    <mergeCell ref="A24:E24"/>
    <mergeCell ref="A35:E35"/>
    <mergeCell ref="A44:E44"/>
    <mergeCell ref="A48:E48"/>
    <mergeCell ref="A1:E1"/>
    <mergeCell ref="A2:E2"/>
    <mergeCell ref="A3:E3"/>
    <mergeCell ref="A4:E4"/>
    <mergeCell ref="A7:E7"/>
  </mergeCells>
  <pageMargins left="0.78749999999999998" right="0.78749999999999998" top="1.05277777777778" bottom="1.05277777777778" header="0.78749999999999998" footer="0.78749999999999998"/>
  <pageSetup paperSize="9" firstPageNumber="0" fitToHeight="8" orientation="portrait" horizontalDpi="300" verticalDpi="300"/>
  <headerFooter>
    <oddHeader>&amp;C&amp;"Times New Roman,Normal"&amp;12&amp;A</oddHeader>
    <oddFooter>&amp;C&amp;"Times New Roman,Normal"&amp;12Página &amp;P</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104"/>
  <sheetViews>
    <sheetView zoomScale="75" zoomScaleNormal="75" workbookViewId="0">
      <selection activeCell="A2" sqref="A2"/>
    </sheetView>
  </sheetViews>
  <sheetFormatPr defaultRowHeight="15" x14ac:dyDescent="0.25"/>
  <cols>
    <col min="1" max="1" width="7.140625" style="161" customWidth="1"/>
    <col min="2" max="2" width="29.28515625" style="161" customWidth="1"/>
    <col min="3" max="3" width="55.140625" style="161" customWidth="1"/>
    <col min="4" max="4" width="12.85546875" style="161" customWidth="1"/>
    <col min="5" max="5" width="15.140625" style="161" customWidth="1"/>
    <col min="6" max="6" width="10.7109375" style="161" hidden="1" customWidth="1"/>
    <col min="7" max="7" width="9.140625" style="161" hidden="1" customWidth="1"/>
    <col min="8" max="8" width="11.7109375" style="161" hidden="1" customWidth="1"/>
    <col min="9" max="9" width="10.7109375" style="161" hidden="1" customWidth="1"/>
    <col min="10" max="10" width="9.140625" style="161" hidden="1" customWidth="1"/>
    <col min="11" max="11" width="11.28515625" style="161" hidden="1" customWidth="1"/>
    <col min="12" max="1025" width="8.7109375" style="161" customWidth="1"/>
  </cols>
  <sheetData>
    <row r="1" spans="1:11" ht="45" x14ac:dyDescent="0.25">
      <c r="A1" s="275" t="s">
        <v>62</v>
      </c>
      <c r="B1" s="275"/>
      <c r="C1" s="275"/>
      <c r="D1" s="275"/>
      <c r="E1" s="275"/>
      <c r="G1" s="162" t="s">
        <v>63</v>
      </c>
      <c r="H1" s="163" t="s">
        <v>64</v>
      </c>
      <c r="I1" s="164" t="s">
        <v>65</v>
      </c>
      <c r="J1" s="164" t="s">
        <v>66</v>
      </c>
      <c r="K1" s="164" t="s">
        <v>67</v>
      </c>
    </row>
    <row r="2" spans="1:11" ht="23.25" x14ac:dyDescent="0.25">
      <c r="A2" s="276" t="s">
        <v>68</v>
      </c>
      <c r="B2" s="276"/>
      <c r="C2" s="276"/>
      <c r="D2" s="276"/>
      <c r="E2" s="276"/>
      <c r="G2" s="165">
        <f>'MEMÓRIA CÁLCULO DAS OBRIGAÇÕES'!L4</f>
        <v>0</v>
      </c>
      <c r="H2" s="165">
        <f>'MEMÓRIA CÁLCULO DAS OBRIGAÇÕES'!M4</f>
        <v>0</v>
      </c>
      <c r="I2" s="165">
        <f>'MEMÓRIA CÁLCULO DAS OBRIGAÇÕES'!N4</f>
        <v>0</v>
      </c>
      <c r="J2" s="166">
        <f>'MEMÓRIA CÁLCULO DAS OBRIGAÇÕES'!O4</f>
        <v>0</v>
      </c>
      <c r="K2" s="167">
        <f>'MEMÓRIA CÁLCULO DAS OBRIGAÇÕES'!P4</f>
        <v>0</v>
      </c>
    </row>
    <row r="3" spans="1:11" ht="18" customHeight="1" x14ac:dyDescent="0.25">
      <c r="A3" s="301" t="s">
        <v>279</v>
      </c>
      <c r="B3" s="301"/>
      <c r="C3" s="301"/>
      <c r="D3" s="301"/>
      <c r="E3" s="301"/>
    </row>
    <row r="4" spans="1:11" x14ac:dyDescent="0.25">
      <c r="A4" s="278"/>
      <c r="B4" s="278"/>
      <c r="C4" s="278"/>
      <c r="D4" s="278"/>
      <c r="E4" s="278"/>
    </row>
    <row r="5" spans="1:11" x14ac:dyDescent="0.25">
      <c r="A5" s="168"/>
      <c r="B5" s="169"/>
      <c r="C5" s="169"/>
      <c r="D5" s="170" t="s">
        <v>28</v>
      </c>
      <c r="E5" s="171" t="s">
        <v>70</v>
      </c>
      <c r="K5" s="161" t="s">
        <v>28</v>
      </c>
    </row>
    <row r="6" spans="1:11" x14ac:dyDescent="0.25">
      <c r="A6" s="172" t="s">
        <v>71</v>
      </c>
      <c r="B6" s="169"/>
      <c r="C6" s="173" t="s">
        <v>72</v>
      </c>
      <c r="D6" s="174" t="s">
        <v>73</v>
      </c>
      <c r="E6" s="175">
        <v>1192.4000000000001</v>
      </c>
      <c r="K6" s="161" t="s">
        <v>73</v>
      </c>
    </row>
    <row r="7" spans="1:11" x14ac:dyDescent="0.25">
      <c r="A7" s="279"/>
      <c r="B7" s="279"/>
      <c r="C7" s="279"/>
      <c r="D7" s="279"/>
      <c r="E7" s="279"/>
    </row>
    <row r="8" spans="1:11" x14ac:dyDescent="0.25">
      <c r="A8" s="172" t="s">
        <v>74</v>
      </c>
      <c r="B8" s="169"/>
      <c r="C8" s="173" t="s">
        <v>75</v>
      </c>
      <c r="D8" s="170" t="s">
        <v>28</v>
      </c>
      <c r="E8" s="171" t="s">
        <v>70</v>
      </c>
      <c r="K8" s="161" t="s">
        <v>28</v>
      </c>
    </row>
    <row r="9" spans="1:11" x14ac:dyDescent="0.25">
      <c r="A9" s="168"/>
      <c r="B9" s="169"/>
      <c r="C9" s="169" t="s">
        <v>76</v>
      </c>
      <c r="D9" s="174" t="s">
        <v>73</v>
      </c>
      <c r="E9" s="175">
        <v>1192.4000000000001</v>
      </c>
      <c r="K9" s="161" t="s">
        <v>73</v>
      </c>
    </row>
    <row r="10" spans="1:11" x14ac:dyDescent="0.25">
      <c r="A10" s="168"/>
      <c r="B10" s="169"/>
      <c r="C10" s="169" t="s">
        <v>77</v>
      </c>
      <c r="D10" s="174" t="s">
        <v>73</v>
      </c>
      <c r="E10" s="175"/>
      <c r="K10" s="161" t="s">
        <v>73</v>
      </c>
    </row>
    <row r="11" spans="1:11" x14ac:dyDescent="0.25">
      <c r="A11" s="168"/>
      <c r="B11" s="169"/>
      <c r="C11" s="173" t="s">
        <v>78</v>
      </c>
      <c r="D11" s="174" t="s">
        <v>73</v>
      </c>
      <c r="E11" s="176">
        <f>E9+E10</f>
        <v>1192.4000000000001</v>
      </c>
      <c r="K11" s="161" t="s">
        <v>73</v>
      </c>
    </row>
    <row r="12" spans="1:11" x14ac:dyDescent="0.25">
      <c r="A12" s="279"/>
      <c r="B12" s="279"/>
      <c r="C12" s="279"/>
      <c r="D12" s="279"/>
      <c r="E12" s="279"/>
    </row>
    <row r="13" spans="1:11" x14ac:dyDescent="0.25">
      <c r="A13" s="172" t="s">
        <v>79</v>
      </c>
      <c r="B13" s="169"/>
      <c r="C13" s="173" t="s">
        <v>80</v>
      </c>
      <c r="D13" s="170" t="s">
        <v>28</v>
      </c>
      <c r="E13" s="171" t="s">
        <v>70</v>
      </c>
      <c r="K13" s="161" t="s">
        <v>28</v>
      </c>
    </row>
    <row r="14" spans="1:11" x14ac:dyDescent="0.25">
      <c r="A14" s="168"/>
      <c r="B14" s="170" t="s">
        <v>81</v>
      </c>
      <c r="C14" s="173" t="s">
        <v>82</v>
      </c>
      <c r="D14" s="174" t="s">
        <v>73</v>
      </c>
      <c r="E14" s="177" t="s">
        <v>73</v>
      </c>
      <c r="K14" s="161" t="s">
        <v>73</v>
      </c>
    </row>
    <row r="15" spans="1:11" x14ac:dyDescent="0.25">
      <c r="A15" s="168"/>
      <c r="B15" s="174" t="s">
        <v>83</v>
      </c>
      <c r="C15" s="169" t="s">
        <v>84</v>
      </c>
      <c r="D15" s="178">
        <v>0.2</v>
      </c>
      <c r="E15" s="175">
        <f t="shared" ref="E15:E22" si="0">D15*$E$11</f>
        <v>238.48000000000002</v>
      </c>
      <c r="K15" s="161">
        <v>0.2</v>
      </c>
    </row>
    <row r="16" spans="1:11" x14ac:dyDescent="0.25">
      <c r="A16" s="168"/>
      <c r="B16" s="174" t="s">
        <v>85</v>
      </c>
      <c r="C16" s="169" t="s">
        <v>86</v>
      </c>
      <c r="D16" s="178">
        <v>0.08</v>
      </c>
      <c r="E16" s="175">
        <f t="shared" si="0"/>
        <v>95.39200000000001</v>
      </c>
      <c r="K16" s="161">
        <v>0.08</v>
      </c>
    </row>
    <row r="17" spans="1:11" x14ac:dyDescent="0.25">
      <c r="A17" s="168"/>
      <c r="B17" s="174" t="s">
        <v>87</v>
      </c>
      <c r="C17" s="169" t="s">
        <v>88</v>
      </c>
      <c r="D17" s="178">
        <v>1.4999999999999999E-2</v>
      </c>
      <c r="E17" s="175">
        <f t="shared" si="0"/>
        <v>17.885999999999999</v>
      </c>
      <c r="K17" s="161">
        <v>1.4999999999999999E-2</v>
      </c>
    </row>
    <row r="18" spans="1:11" x14ac:dyDescent="0.25">
      <c r="A18" s="168"/>
      <c r="B18" s="174" t="s">
        <v>89</v>
      </c>
      <c r="C18" s="169" t="s">
        <v>90</v>
      </c>
      <c r="D18" s="178">
        <v>0.01</v>
      </c>
      <c r="E18" s="175">
        <f t="shared" si="0"/>
        <v>11.924000000000001</v>
      </c>
      <c r="K18" s="161">
        <v>0.01</v>
      </c>
    </row>
    <row r="19" spans="1:11" x14ac:dyDescent="0.25">
      <c r="A19" s="168"/>
      <c r="B19" s="174" t="s">
        <v>91</v>
      </c>
      <c r="C19" s="169" t="s">
        <v>92</v>
      </c>
      <c r="D19" s="178">
        <v>2E-3</v>
      </c>
      <c r="E19" s="175">
        <f t="shared" si="0"/>
        <v>2.3848000000000003</v>
      </c>
      <c r="K19" s="161">
        <v>2E-3</v>
      </c>
    </row>
    <row r="20" spans="1:11" x14ac:dyDescent="0.25">
      <c r="A20" s="168"/>
      <c r="B20" s="174" t="s">
        <v>93</v>
      </c>
      <c r="C20" s="169" t="s">
        <v>94</v>
      </c>
      <c r="D20" s="178">
        <v>6.0000000000000001E-3</v>
      </c>
      <c r="E20" s="175">
        <f t="shared" si="0"/>
        <v>7.1544000000000008</v>
      </c>
      <c r="K20" s="161">
        <v>6.0000000000000001E-3</v>
      </c>
    </row>
    <row r="21" spans="1:11" x14ac:dyDescent="0.25">
      <c r="A21" s="168"/>
      <c r="B21" s="174" t="s">
        <v>95</v>
      </c>
      <c r="C21" s="169" t="s">
        <v>96</v>
      </c>
      <c r="D21" s="178">
        <v>2.5000000000000001E-2</v>
      </c>
      <c r="E21" s="175">
        <f t="shared" si="0"/>
        <v>29.810000000000002</v>
      </c>
      <c r="K21" s="161">
        <v>2.5000000000000001E-2</v>
      </c>
    </row>
    <row r="22" spans="1:11" ht="25.5" x14ac:dyDescent="0.25">
      <c r="A22" s="168"/>
      <c r="B22" s="174" t="s">
        <v>97</v>
      </c>
      <c r="C22" s="169" t="s">
        <v>98</v>
      </c>
      <c r="D22" s="178">
        <v>5.2499999999999998E-2</v>
      </c>
      <c r="E22" s="175">
        <f t="shared" si="0"/>
        <v>62.600999999999999</v>
      </c>
      <c r="K22" s="161">
        <v>5.2499999999999998E-2</v>
      </c>
    </row>
    <row r="23" spans="1:11" x14ac:dyDescent="0.25">
      <c r="A23" s="168"/>
      <c r="B23" s="169"/>
      <c r="C23" s="170" t="s">
        <v>99</v>
      </c>
      <c r="D23" s="179">
        <f>SUM(D15:D22)</f>
        <v>0.39050000000000007</v>
      </c>
      <c r="E23" s="176">
        <f>SUM(E15:E22)</f>
        <v>465.63220000000001</v>
      </c>
      <c r="K23" s="161">
        <v>0.39050000000000001</v>
      </c>
    </row>
    <row r="24" spans="1:11" x14ac:dyDescent="0.25">
      <c r="A24" s="279"/>
      <c r="B24" s="279"/>
      <c r="C24" s="279"/>
      <c r="D24" s="279"/>
      <c r="E24" s="279"/>
    </row>
    <row r="25" spans="1:11" x14ac:dyDescent="0.25">
      <c r="A25" s="168"/>
      <c r="B25" s="170" t="s">
        <v>100</v>
      </c>
      <c r="C25" s="173" t="s">
        <v>101</v>
      </c>
      <c r="D25" s="170" t="s">
        <v>28</v>
      </c>
      <c r="E25" s="171" t="s">
        <v>70</v>
      </c>
      <c r="K25" s="161" t="s">
        <v>28</v>
      </c>
    </row>
    <row r="26" spans="1:11" x14ac:dyDescent="0.25">
      <c r="A26" s="168"/>
      <c r="B26" s="174" t="s">
        <v>102</v>
      </c>
      <c r="C26" s="169" t="s">
        <v>103</v>
      </c>
      <c r="D26" s="178">
        <v>8.3330000000000001E-2</v>
      </c>
      <c r="E26" s="175">
        <f t="shared" ref="E26:E33" si="1">D26*$E$11</f>
        <v>99.36269200000001</v>
      </c>
      <c r="K26" s="161">
        <v>8.3330000000000001E-2</v>
      </c>
    </row>
    <row r="27" spans="1:11" x14ac:dyDescent="0.25">
      <c r="A27" s="168"/>
      <c r="B27" s="174" t="s">
        <v>104</v>
      </c>
      <c r="C27" s="169" t="s">
        <v>105</v>
      </c>
      <c r="D27" s="178">
        <v>0.11111</v>
      </c>
      <c r="E27" s="175">
        <f t="shared" si="1"/>
        <v>132.48756400000002</v>
      </c>
      <c r="K27" s="161">
        <v>0.11111</v>
      </c>
    </row>
    <row r="28" spans="1:11" x14ac:dyDescent="0.25">
      <c r="A28" s="168"/>
      <c r="B28" s="174" t="s">
        <v>106</v>
      </c>
      <c r="C28" s="169" t="s">
        <v>107</v>
      </c>
      <c r="D28" s="178">
        <v>1.9439999999999999E-2</v>
      </c>
      <c r="E28" s="175">
        <f t="shared" si="1"/>
        <v>23.180256</v>
      </c>
      <c r="K28" s="161">
        <v>1.9439999999999999E-2</v>
      </c>
    </row>
    <row r="29" spans="1:11" x14ac:dyDescent="0.25">
      <c r="A29" s="168"/>
      <c r="B29" s="174" t="s">
        <v>108</v>
      </c>
      <c r="C29" s="169" t="s">
        <v>109</v>
      </c>
      <c r="D29" s="178">
        <v>1.389E-2</v>
      </c>
      <c r="E29" s="175">
        <f t="shared" si="1"/>
        <v>16.562436000000002</v>
      </c>
      <c r="K29" s="161">
        <v>1.389E-2</v>
      </c>
    </row>
    <row r="30" spans="1:11" x14ac:dyDescent="0.25">
      <c r="A30" s="168"/>
      <c r="B30" s="174" t="s">
        <v>110</v>
      </c>
      <c r="C30" s="169" t="s">
        <v>111</v>
      </c>
      <c r="D30" s="178">
        <v>3.3300000000000001E-3</v>
      </c>
      <c r="E30" s="175">
        <f t="shared" si="1"/>
        <v>3.9706920000000006</v>
      </c>
      <c r="K30" s="161">
        <v>3.3300000000000001E-3</v>
      </c>
    </row>
    <row r="31" spans="1:11" x14ac:dyDescent="0.25">
      <c r="A31" s="168"/>
      <c r="B31" s="174" t="s">
        <v>112</v>
      </c>
      <c r="C31" s="169" t="s">
        <v>113</v>
      </c>
      <c r="D31" s="178">
        <v>2.7699999999999999E-3</v>
      </c>
      <c r="E31" s="175">
        <f t="shared" si="1"/>
        <v>3.3029480000000002</v>
      </c>
      <c r="K31" s="161">
        <v>2.7699999999999999E-3</v>
      </c>
    </row>
    <row r="32" spans="1:11" x14ac:dyDescent="0.25">
      <c r="A32" s="168"/>
      <c r="B32" s="174" t="s">
        <v>114</v>
      </c>
      <c r="C32" s="169" t="s">
        <v>115</v>
      </c>
      <c r="D32" s="178">
        <v>7.3999999999999999E-4</v>
      </c>
      <c r="E32" s="175">
        <f t="shared" si="1"/>
        <v>0.88237600000000005</v>
      </c>
      <c r="K32" s="161">
        <v>7.3999999999999999E-4</v>
      </c>
    </row>
    <row r="33" spans="1:11" x14ac:dyDescent="0.25">
      <c r="A33" s="168"/>
      <c r="B33" s="174" t="s">
        <v>116</v>
      </c>
      <c r="C33" s="169" t="s">
        <v>117</v>
      </c>
      <c r="D33" s="178">
        <v>2.1000000000000001E-4</v>
      </c>
      <c r="E33" s="175">
        <f t="shared" si="1"/>
        <v>0.25040400000000002</v>
      </c>
      <c r="K33" s="161">
        <v>2.1000000000000001E-4</v>
      </c>
    </row>
    <row r="34" spans="1:11" x14ac:dyDescent="0.25">
      <c r="A34" s="168"/>
      <c r="B34" s="169"/>
      <c r="C34" s="170" t="s">
        <v>118</v>
      </c>
      <c r="D34" s="179">
        <f>SUM(D26:D33)</f>
        <v>0.23482</v>
      </c>
      <c r="E34" s="176">
        <f>SUM(E26:E33)</f>
        <v>279.99936800000006</v>
      </c>
      <c r="K34" s="161">
        <v>0.23482</v>
      </c>
    </row>
    <row r="35" spans="1:11" x14ac:dyDescent="0.25">
      <c r="A35" s="279"/>
      <c r="B35" s="279"/>
      <c r="C35" s="279"/>
      <c r="D35" s="279"/>
      <c r="E35" s="279"/>
    </row>
    <row r="36" spans="1:11" ht="25.5" x14ac:dyDescent="0.25">
      <c r="A36" s="168"/>
      <c r="B36" s="170" t="s">
        <v>119</v>
      </c>
      <c r="C36" s="173" t="s">
        <v>120</v>
      </c>
      <c r="D36" s="170" t="s">
        <v>28</v>
      </c>
      <c r="E36" s="171" t="s">
        <v>70</v>
      </c>
      <c r="K36" s="161" t="s">
        <v>28</v>
      </c>
    </row>
    <row r="37" spans="1:11" x14ac:dyDescent="0.25">
      <c r="A37" s="168"/>
      <c r="B37" s="174" t="s">
        <v>121</v>
      </c>
      <c r="C37" s="169" t="s">
        <v>122</v>
      </c>
      <c r="D37" s="178">
        <v>4.1700000000000001E-3</v>
      </c>
      <c r="E37" s="175">
        <f t="shared" ref="E37:E42" si="2">D37*$E$11</f>
        <v>4.9723080000000008</v>
      </c>
      <c r="K37" s="161">
        <v>4.1700000000000001E-3</v>
      </c>
    </row>
    <row r="38" spans="1:11" x14ac:dyDescent="0.25">
      <c r="A38" s="168"/>
      <c r="B38" s="174" t="s">
        <v>123</v>
      </c>
      <c r="C38" s="169" t="s">
        <v>124</v>
      </c>
      <c r="D38" s="178">
        <v>1.67E-3</v>
      </c>
      <c r="E38" s="175">
        <f t="shared" si="2"/>
        <v>1.9913080000000003</v>
      </c>
      <c r="K38" s="161">
        <v>1.67E-3</v>
      </c>
    </row>
    <row r="39" spans="1:11" ht="38.25" x14ac:dyDescent="0.25">
      <c r="A39" s="168"/>
      <c r="B39" s="174" t="s">
        <v>125</v>
      </c>
      <c r="C39" s="169" t="s">
        <v>126</v>
      </c>
      <c r="D39" s="178">
        <v>3.2000000000000001E-2</v>
      </c>
      <c r="E39" s="175">
        <f t="shared" si="2"/>
        <v>38.156800000000004</v>
      </c>
      <c r="K39" s="161">
        <v>3.2000000000000001E-2</v>
      </c>
    </row>
    <row r="40" spans="1:11" ht="38.25" x14ac:dyDescent="0.25">
      <c r="A40" s="168"/>
      <c r="B40" s="174" t="s">
        <v>127</v>
      </c>
      <c r="C40" s="169" t="s">
        <v>128</v>
      </c>
      <c r="D40" s="178">
        <v>1.6000000000000001E-3</v>
      </c>
      <c r="E40" s="175">
        <f t="shared" si="2"/>
        <v>1.9078400000000002</v>
      </c>
      <c r="K40" s="161">
        <v>1.6000000000000001E-3</v>
      </c>
    </row>
    <row r="41" spans="1:11" ht="38.25" x14ac:dyDescent="0.25">
      <c r="A41" s="168"/>
      <c r="B41" s="174" t="s">
        <v>129</v>
      </c>
      <c r="C41" s="169" t="s">
        <v>130</v>
      </c>
      <c r="D41" s="178">
        <v>8.0000000000000002E-3</v>
      </c>
      <c r="E41" s="175">
        <f t="shared" si="2"/>
        <v>9.539200000000001</v>
      </c>
      <c r="K41" s="161">
        <v>8.0000000000000002E-3</v>
      </c>
    </row>
    <row r="42" spans="1:11" ht="38.25" x14ac:dyDescent="0.25">
      <c r="A42" s="168"/>
      <c r="B42" s="174" t="s">
        <v>131</v>
      </c>
      <c r="C42" s="169" t="s">
        <v>132</v>
      </c>
      <c r="D42" s="178">
        <v>4.0000000000000002E-4</v>
      </c>
      <c r="E42" s="175">
        <f t="shared" si="2"/>
        <v>0.47696000000000005</v>
      </c>
      <c r="K42" s="161">
        <v>4.0000000000000002E-4</v>
      </c>
    </row>
    <row r="43" spans="1:11" x14ac:dyDescent="0.25">
      <c r="A43" s="168"/>
      <c r="B43" s="169"/>
      <c r="C43" s="170" t="s">
        <v>133</v>
      </c>
      <c r="D43" s="229">
        <f>SUM(D37:D42)</f>
        <v>4.7839999999999994E-2</v>
      </c>
      <c r="E43" s="176">
        <f>SUM(E37:E42)</f>
        <v>57.044416000000005</v>
      </c>
      <c r="K43" s="161">
        <v>4.7840000000000001E-2</v>
      </c>
    </row>
    <row r="44" spans="1:11" x14ac:dyDescent="0.25">
      <c r="A44" s="279"/>
      <c r="B44" s="279"/>
      <c r="C44" s="279"/>
      <c r="D44" s="279"/>
      <c r="E44" s="279"/>
    </row>
    <row r="45" spans="1:11" x14ac:dyDescent="0.25">
      <c r="A45" s="168"/>
      <c r="B45" s="170" t="s">
        <v>134</v>
      </c>
      <c r="C45" s="173" t="s">
        <v>135</v>
      </c>
      <c r="D45" s="170" t="s">
        <v>28</v>
      </c>
      <c r="E45" s="171" t="s">
        <v>70</v>
      </c>
      <c r="K45" s="161" t="s">
        <v>28</v>
      </c>
    </row>
    <row r="46" spans="1:11" ht="25.5" x14ac:dyDescent="0.25">
      <c r="A46" s="168"/>
      <c r="B46" s="174" t="s">
        <v>136</v>
      </c>
      <c r="C46" s="169" t="s">
        <v>137</v>
      </c>
      <c r="D46" s="178">
        <v>9.1700000000000004E-2</v>
      </c>
      <c r="E46" s="175">
        <f>D46*$E$11</f>
        <v>109.34308000000001</v>
      </c>
      <c r="F46" s="186"/>
      <c r="K46" s="161">
        <v>9.1700000000000004E-2</v>
      </c>
    </row>
    <row r="47" spans="1:11" x14ac:dyDescent="0.25">
      <c r="A47" s="168"/>
      <c r="B47" s="169"/>
      <c r="C47" s="170" t="s">
        <v>138</v>
      </c>
      <c r="D47" s="179">
        <f>D46</f>
        <v>9.1700000000000004E-2</v>
      </c>
      <c r="E47" s="176">
        <f>E46</f>
        <v>109.34308000000001</v>
      </c>
      <c r="K47" s="161">
        <v>9.1700000000000004E-2</v>
      </c>
    </row>
    <row r="48" spans="1:11" x14ac:dyDescent="0.25">
      <c r="A48" s="279"/>
      <c r="B48" s="279"/>
      <c r="C48" s="279"/>
      <c r="D48" s="279"/>
      <c r="E48" s="279"/>
    </row>
    <row r="49" spans="1:11" ht="25.5" x14ac:dyDescent="0.25">
      <c r="A49" s="168"/>
      <c r="B49" s="170" t="s">
        <v>139</v>
      </c>
      <c r="C49" s="173" t="s">
        <v>140</v>
      </c>
      <c r="D49" s="170" t="s">
        <v>28</v>
      </c>
      <c r="E49" s="171" t="s">
        <v>70</v>
      </c>
      <c r="K49" s="161" t="s">
        <v>28</v>
      </c>
    </row>
    <row r="50" spans="1:11" ht="25.5" x14ac:dyDescent="0.25">
      <c r="A50" s="168"/>
      <c r="B50" s="174" t="s">
        <v>141</v>
      </c>
      <c r="C50" s="169" t="s">
        <v>142</v>
      </c>
      <c r="D50" s="178">
        <v>3.3E-4</v>
      </c>
      <c r="E50" s="175">
        <f>D50*$E$11</f>
        <v>0.39349200000000001</v>
      </c>
      <c r="K50" s="161">
        <v>3.3E-4</v>
      </c>
    </row>
    <row r="51" spans="1:11" ht="25.5" x14ac:dyDescent="0.25">
      <c r="A51" s="168"/>
      <c r="B51" s="174" t="s">
        <v>143</v>
      </c>
      <c r="C51" s="169" t="s">
        <v>144</v>
      </c>
      <c r="D51" s="178">
        <v>2.5999999999999998E-4</v>
      </c>
      <c r="E51" s="175">
        <f>D51*$E$11</f>
        <v>0.31002400000000002</v>
      </c>
      <c r="K51" s="161">
        <v>2.5999999999999998E-4</v>
      </c>
    </row>
    <row r="52" spans="1:11" x14ac:dyDescent="0.25">
      <c r="A52" s="168"/>
      <c r="B52" s="169"/>
      <c r="C52" s="170" t="s">
        <v>145</v>
      </c>
      <c r="D52" s="179">
        <v>5.9000000000000003E-4</v>
      </c>
      <c r="E52" s="176">
        <f>SUM(E50:E51)</f>
        <v>0.70351600000000003</v>
      </c>
      <c r="K52" s="161">
        <v>5.9000000000000003E-4</v>
      </c>
    </row>
    <row r="53" spans="1:11" x14ac:dyDescent="0.25">
      <c r="A53" s="279"/>
      <c r="B53" s="279"/>
      <c r="C53" s="279"/>
      <c r="D53" s="279"/>
      <c r="E53" s="279"/>
    </row>
    <row r="54" spans="1:11" ht="25.5" x14ac:dyDescent="0.25">
      <c r="A54" s="168"/>
      <c r="B54" s="170" t="s">
        <v>146</v>
      </c>
      <c r="C54" s="173" t="s">
        <v>147</v>
      </c>
      <c r="D54" s="170" t="s">
        <v>28</v>
      </c>
      <c r="E54" s="171" t="s">
        <v>70</v>
      </c>
      <c r="K54" s="161" t="s">
        <v>28</v>
      </c>
    </row>
    <row r="55" spans="1:11" x14ac:dyDescent="0.25">
      <c r="A55" s="168"/>
      <c r="B55" s="174" t="s">
        <v>148</v>
      </c>
      <c r="C55" s="169" t="s">
        <v>149</v>
      </c>
      <c r="D55" s="178">
        <v>2.82E-3</v>
      </c>
      <c r="E55" s="175">
        <f>D55*$E$11</f>
        <v>3.3625680000000004</v>
      </c>
      <c r="K55" s="161">
        <v>2.82E-3</v>
      </c>
    </row>
    <row r="56" spans="1:11" x14ac:dyDescent="0.25">
      <c r="A56" s="168"/>
      <c r="B56" s="169"/>
      <c r="C56" s="170" t="s">
        <v>150</v>
      </c>
      <c r="D56" s="179">
        <v>2.82E-3</v>
      </c>
      <c r="E56" s="176">
        <f>E55</f>
        <v>3.3625680000000004</v>
      </c>
      <c r="K56" s="161">
        <v>2.82E-3</v>
      </c>
    </row>
    <row r="57" spans="1:11" x14ac:dyDescent="0.25">
      <c r="A57" s="279"/>
      <c r="B57" s="279"/>
      <c r="C57" s="279"/>
      <c r="D57" s="279"/>
      <c r="E57" s="279"/>
    </row>
    <row r="58" spans="1:11" x14ac:dyDescent="0.25">
      <c r="A58" s="168"/>
      <c r="B58" s="170"/>
      <c r="C58" s="170" t="s">
        <v>151</v>
      </c>
      <c r="D58" s="179">
        <v>0.76827000000000001</v>
      </c>
      <c r="E58" s="176">
        <f>SUM(E56,E52,E47,E43,E34,E23)</f>
        <v>916.08514800000012</v>
      </c>
      <c r="K58" s="161">
        <v>0.76827000000000001</v>
      </c>
    </row>
    <row r="59" spans="1:11" x14ac:dyDescent="0.25">
      <c r="A59" s="279"/>
      <c r="B59" s="279"/>
      <c r="C59" s="279"/>
      <c r="D59" s="279"/>
      <c r="E59" s="279"/>
    </row>
    <row r="60" spans="1:11" x14ac:dyDescent="0.25">
      <c r="A60" s="168"/>
      <c r="B60" s="170"/>
      <c r="C60" s="170" t="s">
        <v>152</v>
      </c>
      <c r="D60" s="170"/>
      <c r="E60" s="176">
        <f>E58+E11</f>
        <v>2108.4851480000002</v>
      </c>
    </row>
    <row r="61" spans="1:11" x14ac:dyDescent="0.25">
      <c r="A61" s="279"/>
      <c r="B61" s="279"/>
      <c r="C61" s="279"/>
      <c r="D61" s="279"/>
      <c r="E61" s="279"/>
    </row>
    <row r="62" spans="1:11" ht="15" customHeight="1" x14ac:dyDescent="0.25">
      <c r="A62" s="172" t="s">
        <v>153</v>
      </c>
      <c r="B62" s="280" t="s">
        <v>154</v>
      </c>
      <c r="C62" s="280"/>
      <c r="D62" s="170"/>
      <c r="E62" s="171" t="s">
        <v>70</v>
      </c>
    </row>
    <row r="63" spans="1:11" ht="15" customHeight="1" x14ac:dyDescent="0.25">
      <c r="A63" s="180"/>
      <c r="B63" s="281" t="s">
        <v>155</v>
      </c>
      <c r="C63" s="281"/>
      <c r="D63" s="181"/>
      <c r="E63" s="175">
        <f>(D64+D65)*2/12</f>
        <v>2.9266666666666672</v>
      </c>
    </row>
    <row r="64" spans="1:11" ht="13.9" customHeight="1" x14ac:dyDescent="0.25">
      <c r="A64" s="180"/>
      <c r="B64" s="282" t="s">
        <v>156</v>
      </c>
      <c r="C64" s="282"/>
      <c r="D64" s="190">
        <v>9.74</v>
      </c>
      <c r="E64" s="183"/>
      <c r="F64" s="184">
        <v>9.74</v>
      </c>
      <c r="G64" s="185">
        <v>38.96</v>
      </c>
      <c r="K64" s="161">
        <v>38.96</v>
      </c>
    </row>
    <row r="65" spans="1:11" ht="13.9" customHeight="1" x14ac:dyDescent="0.25">
      <c r="A65" s="180"/>
      <c r="B65" s="282" t="s">
        <v>157</v>
      </c>
      <c r="C65" s="282"/>
      <c r="D65" s="190">
        <v>7.82</v>
      </c>
      <c r="E65" s="183"/>
      <c r="F65" s="184">
        <v>7.8224999999999998</v>
      </c>
      <c r="G65" s="185">
        <v>31.29</v>
      </c>
      <c r="K65" s="161">
        <v>31.29</v>
      </c>
    </row>
    <row r="66" spans="1:11" ht="15" customHeight="1" x14ac:dyDescent="0.25">
      <c r="A66" s="180"/>
      <c r="B66" s="281" t="s">
        <v>158</v>
      </c>
      <c r="C66" s="281"/>
      <c r="D66" s="174"/>
      <c r="E66" s="175">
        <f>(D67+D68)*2/12</f>
        <v>2.0266666666666668</v>
      </c>
      <c r="F66" s="187"/>
      <c r="G66" s="187"/>
    </row>
    <row r="67" spans="1:11" ht="13.9" customHeight="1" x14ac:dyDescent="0.25">
      <c r="A67" s="180"/>
      <c r="B67" s="282" t="s">
        <v>159</v>
      </c>
      <c r="C67" s="282"/>
      <c r="D67" s="190">
        <v>3.56</v>
      </c>
      <c r="E67" s="183"/>
      <c r="F67" s="184">
        <v>3.5625</v>
      </c>
      <c r="G67" s="185">
        <v>14.25</v>
      </c>
      <c r="K67" s="161">
        <v>14.25</v>
      </c>
    </row>
    <row r="68" spans="1:11" ht="13.9" customHeight="1" x14ac:dyDescent="0.25">
      <c r="A68" s="180"/>
      <c r="B68" s="282" t="s">
        <v>160</v>
      </c>
      <c r="C68" s="282"/>
      <c r="D68" s="190">
        <v>8.6</v>
      </c>
      <c r="E68" s="183"/>
      <c r="F68" s="184">
        <v>8.6024999999999991</v>
      </c>
      <c r="G68" s="185">
        <v>34.409999999999997</v>
      </c>
      <c r="K68" s="161">
        <v>34.409999999999997</v>
      </c>
    </row>
    <row r="69" spans="1:11" ht="25.5" customHeight="1" x14ac:dyDescent="0.25">
      <c r="A69" s="180"/>
      <c r="B69" s="281" t="s">
        <v>280</v>
      </c>
      <c r="C69" s="281"/>
      <c r="D69" s="209"/>
      <c r="E69" s="175">
        <f>(D70+D71+D72+D73+D74)*4/12</f>
        <v>22.22</v>
      </c>
    </row>
    <row r="70" spans="1:11" ht="13.9" customHeight="1" x14ac:dyDescent="0.25">
      <c r="A70" s="180"/>
      <c r="B70" s="282" t="s">
        <v>281</v>
      </c>
      <c r="C70" s="282"/>
      <c r="D70" s="190">
        <v>8.49</v>
      </c>
      <c r="E70" s="183"/>
      <c r="F70" s="184">
        <v>8.4875000000000007</v>
      </c>
      <c r="G70" s="185">
        <v>33.950000000000003</v>
      </c>
      <c r="K70" s="161">
        <v>33.950000000000003</v>
      </c>
    </row>
    <row r="71" spans="1:11" ht="13.9" customHeight="1" x14ac:dyDescent="0.25">
      <c r="A71" s="180"/>
      <c r="B71" s="282" t="s">
        <v>282</v>
      </c>
      <c r="C71" s="282"/>
      <c r="D71" s="190">
        <v>7.33</v>
      </c>
      <c r="E71" s="183"/>
      <c r="F71" s="184">
        <v>7.3324999999999996</v>
      </c>
      <c r="G71" s="185">
        <v>29.33</v>
      </c>
      <c r="K71" s="161">
        <v>29.33</v>
      </c>
    </row>
    <row r="72" spans="1:11" ht="13.9" customHeight="1" x14ac:dyDescent="0.25">
      <c r="A72" s="180"/>
      <c r="B72" s="282" t="s">
        <v>283</v>
      </c>
      <c r="C72" s="282"/>
      <c r="D72" s="190">
        <v>25.5</v>
      </c>
      <c r="E72" s="183"/>
      <c r="F72" s="184">
        <v>25.502500000000001</v>
      </c>
      <c r="G72" s="185">
        <v>102.01</v>
      </c>
      <c r="K72" s="161">
        <v>102.01</v>
      </c>
    </row>
    <row r="73" spans="1:11" ht="13.9" customHeight="1" x14ac:dyDescent="0.25">
      <c r="A73" s="180"/>
      <c r="B73" s="282" t="s">
        <v>284</v>
      </c>
      <c r="C73" s="282"/>
      <c r="D73" s="190">
        <v>2.4700000000000002</v>
      </c>
      <c r="E73" s="183"/>
      <c r="F73" s="184">
        <v>2.4649999999999999</v>
      </c>
      <c r="G73" s="185">
        <v>9.86</v>
      </c>
      <c r="K73" s="161">
        <v>9.86</v>
      </c>
    </row>
    <row r="74" spans="1:11" ht="13.9" customHeight="1" x14ac:dyDescent="0.25">
      <c r="A74" s="180"/>
      <c r="B74" s="282" t="s">
        <v>285</v>
      </c>
      <c r="C74" s="282"/>
      <c r="D74" s="190">
        <v>22.87</v>
      </c>
      <c r="E74" s="183"/>
      <c r="F74" s="184">
        <v>22.87</v>
      </c>
      <c r="G74" s="185">
        <v>91.48</v>
      </c>
      <c r="K74" s="161">
        <v>91.48</v>
      </c>
    </row>
    <row r="75" spans="1:11" ht="25.5" customHeight="1" x14ac:dyDescent="0.25">
      <c r="A75" s="180"/>
      <c r="B75" s="281" t="s">
        <v>195</v>
      </c>
      <c r="C75" s="281"/>
      <c r="D75" s="181"/>
      <c r="E75" s="175">
        <v>410</v>
      </c>
    </row>
    <row r="76" spans="1:11" ht="25.5" customHeight="1" x14ac:dyDescent="0.25">
      <c r="A76" s="180"/>
      <c r="B76" s="281" t="s">
        <v>196</v>
      </c>
      <c r="C76" s="281"/>
      <c r="D76" s="182">
        <v>5</v>
      </c>
      <c r="E76" s="175">
        <f>D76*25</f>
        <v>125</v>
      </c>
      <c r="K76" s="161">
        <v>5</v>
      </c>
    </row>
    <row r="77" spans="1:11" ht="25.5" customHeight="1" x14ac:dyDescent="0.25">
      <c r="A77" s="180" t="s">
        <v>58</v>
      </c>
      <c r="B77" s="281" t="s">
        <v>197</v>
      </c>
      <c r="C77" s="281"/>
      <c r="D77" s="181"/>
      <c r="E77" s="175">
        <v>78</v>
      </c>
    </row>
    <row r="78" spans="1:11" ht="25.5" customHeight="1" x14ac:dyDescent="0.25">
      <c r="A78" s="180"/>
      <c r="B78" s="281" t="s">
        <v>198</v>
      </c>
      <c r="C78" s="281"/>
      <c r="D78" s="181"/>
      <c r="E78" s="175">
        <v>8.35</v>
      </c>
    </row>
    <row r="79" spans="1:11" ht="25.5" customHeight="1" x14ac:dyDescent="0.25">
      <c r="A79" s="180"/>
      <c r="B79" s="281" t="s">
        <v>199</v>
      </c>
      <c r="C79" s="281"/>
      <c r="D79" s="181"/>
      <c r="E79" s="175">
        <v>75</v>
      </c>
    </row>
    <row r="80" spans="1:11" ht="15" customHeight="1" x14ac:dyDescent="0.25">
      <c r="A80" s="180"/>
      <c r="B80" s="280" t="s">
        <v>200</v>
      </c>
      <c r="C80" s="280"/>
      <c r="D80" s="181"/>
      <c r="E80" s="176">
        <f>SUM(E63:E79)</f>
        <v>723.52333333333343</v>
      </c>
    </row>
    <row r="81" spans="1:11" x14ac:dyDescent="0.25">
      <c r="A81" s="279"/>
      <c r="B81" s="279"/>
      <c r="C81" s="279"/>
      <c r="D81" s="279"/>
      <c r="E81" s="279"/>
    </row>
    <row r="82" spans="1:11" ht="25.5" customHeight="1" x14ac:dyDescent="0.25">
      <c r="A82" s="180"/>
      <c r="B82" s="280" t="s">
        <v>201</v>
      </c>
      <c r="C82" s="280"/>
      <c r="D82" s="170"/>
      <c r="E82" s="176">
        <f>E80+E60</f>
        <v>2832.0084813333337</v>
      </c>
    </row>
    <row r="83" spans="1:11" x14ac:dyDescent="0.25">
      <c r="A83" s="189"/>
      <c r="B83" s="302"/>
      <c r="C83" s="302"/>
      <c r="D83" s="201"/>
      <c r="E83" s="214"/>
    </row>
    <row r="84" spans="1:11" ht="26.25" customHeight="1" x14ac:dyDescent="0.25">
      <c r="A84" s="172" t="s">
        <v>202</v>
      </c>
      <c r="B84" s="280" t="s">
        <v>203</v>
      </c>
      <c r="C84" s="280"/>
      <c r="D84" s="170" t="s">
        <v>28</v>
      </c>
      <c r="E84" s="171" t="s">
        <v>70</v>
      </c>
      <c r="K84" s="161" t="s">
        <v>28</v>
      </c>
    </row>
    <row r="85" spans="1:11" ht="15" customHeight="1" x14ac:dyDescent="0.25">
      <c r="A85" s="180"/>
      <c r="B85" s="291" t="s">
        <v>204</v>
      </c>
      <c r="C85" s="291"/>
      <c r="D85" s="193">
        <f>F85</f>
        <v>4.8959814999999997E-2</v>
      </c>
      <c r="E85" s="175">
        <f>D85*$E$82</f>
        <v>138.65461132451097</v>
      </c>
      <c r="F85" s="194">
        <v>4.8959814999999997E-2</v>
      </c>
      <c r="G85" s="195">
        <v>0.1</v>
      </c>
      <c r="K85" s="161">
        <v>0.1</v>
      </c>
    </row>
    <row r="86" spans="1:11" ht="15" customHeight="1" x14ac:dyDescent="0.25">
      <c r="A86" s="180"/>
      <c r="B86" s="291" t="s">
        <v>205</v>
      </c>
      <c r="C86" s="291"/>
      <c r="D86" s="193">
        <f>F86</f>
        <v>1.2500000000000001E-2</v>
      </c>
      <c r="E86" s="175">
        <f>D86*$E$82</f>
        <v>35.400106016666676</v>
      </c>
      <c r="F86" s="194">
        <v>1.2500000000000001E-2</v>
      </c>
      <c r="G86" s="195">
        <v>0.05</v>
      </c>
      <c r="K86" s="161">
        <v>0.05</v>
      </c>
    </row>
    <row r="87" spans="1:11" ht="15" customHeight="1" x14ac:dyDescent="0.25">
      <c r="A87" s="180"/>
      <c r="B87" s="280" t="s">
        <v>206</v>
      </c>
      <c r="C87" s="280"/>
      <c r="D87" s="196">
        <f>D85+D86</f>
        <v>6.1459815000000001E-2</v>
      </c>
      <c r="E87" s="176">
        <f>E85+E86</f>
        <v>174.05471734117765</v>
      </c>
      <c r="K87" s="161">
        <v>0.15</v>
      </c>
    </row>
    <row r="88" spans="1:11" x14ac:dyDescent="0.25">
      <c r="A88" s="303"/>
      <c r="B88" s="303"/>
      <c r="C88" s="303"/>
      <c r="D88" s="303"/>
      <c r="E88" s="214"/>
    </row>
    <row r="89" spans="1:11" ht="26.25" customHeight="1" x14ac:dyDescent="0.25">
      <c r="A89" s="172" t="s">
        <v>207</v>
      </c>
      <c r="B89" s="280" t="s">
        <v>208</v>
      </c>
      <c r="C89" s="280"/>
      <c r="D89" s="170" t="s">
        <v>28</v>
      </c>
      <c r="E89" s="171" t="s">
        <v>70</v>
      </c>
      <c r="K89" s="161" t="s">
        <v>28</v>
      </c>
    </row>
    <row r="90" spans="1:11" ht="15" customHeight="1" x14ac:dyDescent="0.25">
      <c r="A90" s="180"/>
      <c r="B90" s="284" t="s">
        <v>209</v>
      </c>
      <c r="C90" s="284"/>
      <c r="D90" s="197">
        <v>0.05</v>
      </c>
      <c r="E90" s="198"/>
      <c r="K90" s="161">
        <v>0.05</v>
      </c>
    </row>
    <row r="91" spans="1:11" ht="15" customHeight="1" x14ac:dyDescent="0.25">
      <c r="A91" s="180"/>
      <c r="B91" s="284" t="s">
        <v>210</v>
      </c>
      <c r="C91" s="284"/>
      <c r="D91" s="197">
        <v>0.03</v>
      </c>
      <c r="E91" s="198"/>
      <c r="K91" s="161">
        <v>0.03</v>
      </c>
    </row>
    <row r="92" spans="1:11" ht="15" customHeight="1" x14ac:dyDescent="0.25">
      <c r="A92" s="180"/>
      <c r="B92" s="284" t="s">
        <v>211</v>
      </c>
      <c r="C92" s="284"/>
      <c r="D92" s="178">
        <v>6.4999999999999997E-3</v>
      </c>
      <c r="E92" s="198"/>
      <c r="K92" s="161">
        <v>6.4999999999999997E-3</v>
      </c>
    </row>
    <row r="93" spans="1:11" ht="15" customHeight="1" x14ac:dyDescent="0.25">
      <c r="A93" s="180"/>
      <c r="B93" s="286" t="s">
        <v>27</v>
      </c>
      <c r="C93" s="286"/>
      <c r="D93" s="179">
        <v>8.6499999999999994E-2</v>
      </c>
      <c r="E93" s="200"/>
      <c r="K93" s="161">
        <v>8.6499999999999994E-2</v>
      </c>
    </row>
    <row r="94" spans="1:11" ht="141" customHeight="1" x14ac:dyDescent="0.25">
      <c r="A94" s="180"/>
      <c r="B94" s="287" t="s">
        <v>212</v>
      </c>
      <c r="C94" s="287"/>
      <c r="D94" s="174"/>
      <c r="E94" s="198"/>
    </row>
    <row r="95" spans="1:11" ht="26.25" customHeight="1" x14ac:dyDescent="0.25">
      <c r="A95" s="180"/>
      <c r="B95" s="280" t="s">
        <v>213</v>
      </c>
      <c r="C95" s="280"/>
      <c r="D95" s="170"/>
      <c r="E95" s="200"/>
    </row>
    <row r="96" spans="1:11" ht="15" customHeight="1" x14ac:dyDescent="0.25">
      <c r="A96" s="180"/>
      <c r="B96" s="280" t="s">
        <v>214</v>
      </c>
      <c r="C96" s="280"/>
      <c r="D96" s="170">
        <v>1.0947</v>
      </c>
      <c r="E96" s="202">
        <v>9.4700000000000006E-2</v>
      </c>
      <c r="K96" s="161">
        <v>1.0947</v>
      </c>
    </row>
    <row r="97" spans="1:5" x14ac:dyDescent="0.25">
      <c r="A97" s="303"/>
      <c r="B97" s="303"/>
      <c r="C97" s="303"/>
      <c r="D97" s="303"/>
      <c r="E97" s="214"/>
    </row>
    <row r="98" spans="1:5" ht="26.25" customHeight="1" x14ac:dyDescent="0.25">
      <c r="A98" s="180"/>
      <c r="B98" s="280" t="s">
        <v>215</v>
      </c>
      <c r="C98" s="280"/>
      <c r="D98" s="280"/>
      <c r="E98" s="176">
        <f>E96*(E82+E87)</f>
        <v>284.67418491447626</v>
      </c>
    </row>
    <row r="99" spans="1:5" x14ac:dyDescent="0.25">
      <c r="A99" s="303"/>
      <c r="B99" s="303"/>
      <c r="C99" s="303"/>
      <c r="D99" s="303"/>
      <c r="E99" s="214"/>
    </row>
    <row r="100" spans="1:5" ht="18.75" customHeight="1" x14ac:dyDescent="0.25">
      <c r="A100" s="231"/>
      <c r="B100" s="304" t="s">
        <v>216</v>
      </c>
      <c r="C100" s="304"/>
      <c r="D100" s="304"/>
      <c r="E100" s="232">
        <f>E98+E82+E87</f>
        <v>3290.737383588988</v>
      </c>
    </row>
    <row r="102" spans="1:5" ht="18.75" customHeight="1" x14ac:dyDescent="0.25">
      <c r="C102" s="205" t="s">
        <v>217</v>
      </c>
      <c r="D102" s="161">
        <v>8</v>
      </c>
    </row>
    <row r="104" spans="1:5" ht="21.6" customHeight="1" x14ac:dyDescent="0.25">
      <c r="C104" s="206" t="s">
        <v>286</v>
      </c>
      <c r="D104" s="207"/>
      <c r="E104" s="208">
        <f>E100*D102</f>
        <v>26325.899068711904</v>
      </c>
    </row>
  </sheetData>
  <mergeCells count="53">
    <mergeCell ref="B98:D98"/>
    <mergeCell ref="A99:D99"/>
    <mergeCell ref="B100:D100"/>
    <mergeCell ref="B93:C93"/>
    <mergeCell ref="B94:C94"/>
    <mergeCell ref="B95:C95"/>
    <mergeCell ref="B96:C96"/>
    <mergeCell ref="A97:D97"/>
    <mergeCell ref="A88:D88"/>
    <mergeCell ref="B89:C89"/>
    <mergeCell ref="B90:C90"/>
    <mergeCell ref="B91:C91"/>
    <mergeCell ref="B92:C92"/>
    <mergeCell ref="B83:C83"/>
    <mergeCell ref="B84:C84"/>
    <mergeCell ref="B85:C85"/>
    <mergeCell ref="B86:C86"/>
    <mergeCell ref="B87:C87"/>
    <mergeCell ref="B78:C78"/>
    <mergeCell ref="B79:C79"/>
    <mergeCell ref="B80:C80"/>
    <mergeCell ref="A81:E81"/>
    <mergeCell ref="B82:C82"/>
    <mergeCell ref="B73:C73"/>
    <mergeCell ref="B74:C74"/>
    <mergeCell ref="B75:C75"/>
    <mergeCell ref="B76:C76"/>
    <mergeCell ref="B77:C77"/>
    <mergeCell ref="B68:C68"/>
    <mergeCell ref="B69:C69"/>
    <mergeCell ref="B70:C70"/>
    <mergeCell ref="B71:C71"/>
    <mergeCell ref="B72:C72"/>
    <mergeCell ref="B63:C63"/>
    <mergeCell ref="B64:C64"/>
    <mergeCell ref="B65:C65"/>
    <mergeCell ref="B66:C66"/>
    <mergeCell ref="B67:C67"/>
    <mergeCell ref="A53:E53"/>
    <mergeCell ref="A57:E57"/>
    <mergeCell ref="A59:E59"/>
    <mergeCell ref="A61:E61"/>
    <mergeCell ref="B62:C62"/>
    <mergeCell ref="A12:E12"/>
    <mergeCell ref="A24:E24"/>
    <mergeCell ref="A35:E35"/>
    <mergeCell ref="A44:E44"/>
    <mergeCell ref="A48:E48"/>
    <mergeCell ref="A1:E1"/>
    <mergeCell ref="A2:E2"/>
    <mergeCell ref="A3:E3"/>
    <mergeCell ref="A4:E4"/>
    <mergeCell ref="A7:E7"/>
  </mergeCells>
  <pageMargins left="0.78749999999999998" right="0.78749999999999998" top="1.05277777777778" bottom="1.05277777777778" header="0.78749999999999998" footer="0.78749999999999998"/>
  <pageSetup paperSize="9" firstPageNumber="0" fitToHeight="3" orientation="portrait" horizontalDpi="300" verticalDpi="300"/>
  <headerFooter>
    <oddHeader>&amp;C&amp;"Times New Roman,Normal"&amp;12&amp;A</oddHeader>
    <oddFooter>&amp;C&amp;"Times New Roman,Normal"&amp;12Página &amp;P</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212"/>
  <sheetViews>
    <sheetView zoomScale="75" zoomScaleNormal="75" workbookViewId="0">
      <selection activeCell="A108" sqref="A108"/>
    </sheetView>
  </sheetViews>
  <sheetFormatPr defaultRowHeight="15" x14ac:dyDescent="0.25"/>
  <cols>
    <col min="1" max="1" width="7.140625" style="161" customWidth="1"/>
    <col min="2" max="2" width="29.28515625" style="161" customWidth="1"/>
    <col min="3" max="3" width="55.140625" style="161" customWidth="1"/>
    <col min="4" max="4" width="12.85546875" style="161" customWidth="1"/>
    <col min="5" max="5" width="15.140625" style="161" customWidth="1"/>
    <col min="6" max="6" width="10.7109375" style="161" hidden="1" customWidth="1"/>
    <col min="7" max="7" width="9.140625" style="161" hidden="1" customWidth="1"/>
    <col min="8" max="8" width="11.7109375" style="161" hidden="1" customWidth="1"/>
    <col min="9" max="9" width="10.7109375" style="161" hidden="1" customWidth="1"/>
    <col min="10" max="10" width="9.140625" style="161" hidden="1" customWidth="1"/>
    <col min="11" max="11" width="11.28515625" style="161" hidden="1" customWidth="1"/>
    <col min="12" max="1025" width="8.7109375" style="161" customWidth="1"/>
  </cols>
  <sheetData>
    <row r="1" spans="1:11" ht="44.1" customHeight="1" x14ac:dyDescent="0.25">
      <c r="A1" s="305" t="s">
        <v>62</v>
      </c>
      <c r="B1" s="305"/>
      <c r="C1" s="305"/>
      <c r="D1" s="305"/>
      <c r="E1" s="305"/>
      <c r="G1" s="162" t="s">
        <v>63</v>
      </c>
      <c r="H1" s="163" t="s">
        <v>64</v>
      </c>
      <c r="I1" s="164" t="s">
        <v>65</v>
      </c>
      <c r="J1" s="164" t="s">
        <v>66</v>
      </c>
      <c r="K1" s="164" t="s">
        <v>67</v>
      </c>
    </row>
    <row r="2" spans="1:11" ht="24.4" customHeight="1" x14ac:dyDescent="0.25">
      <c r="A2" s="276" t="s">
        <v>68</v>
      </c>
      <c r="B2" s="276"/>
      <c r="C2" s="276"/>
      <c r="D2" s="276"/>
      <c r="E2" s="276"/>
      <c r="G2" s="165">
        <f>'MEMÓRIA CÁLCULO DAS OBRIGAÇÕES'!L4</f>
        <v>0</v>
      </c>
      <c r="H2" s="165">
        <f>'MEMÓRIA CÁLCULO DAS OBRIGAÇÕES'!M4</f>
        <v>0</v>
      </c>
      <c r="I2" s="165">
        <f>'MEMÓRIA CÁLCULO DAS OBRIGAÇÕES'!N4</f>
        <v>0</v>
      </c>
      <c r="J2" s="166">
        <f>'MEMÓRIA CÁLCULO DAS OBRIGAÇÕES'!O4</f>
        <v>0</v>
      </c>
      <c r="K2" s="167">
        <f>'MEMÓRIA CÁLCULO DAS OBRIGAÇÕES'!P4</f>
        <v>0</v>
      </c>
    </row>
    <row r="3" spans="1:11" x14ac:dyDescent="0.25">
      <c r="A3" s="306"/>
      <c r="B3" s="306"/>
      <c r="C3" s="306"/>
      <c r="D3" s="306"/>
      <c r="E3" s="306"/>
    </row>
    <row r="4" spans="1:11" ht="18.75" customHeight="1" x14ac:dyDescent="0.25">
      <c r="A4" s="307" t="s">
        <v>287</v>
      </c>
      <c r="B4" s="307"/>
      <c r="C4" s="307"/>
      <c r="D4" s="307"/>
      <c r="E4" s="307"/>
    </row>
    <row r="5" spans="1:11" x14ac:dyDescent="0.25">
      <c r="A5" s="278"/>
      <c r="B5" s="278"/>
      <c r="C5" s="278"/>
      <c r="D5" s="278"/>
      <c r="E5" s="278"/>
    </row>
    <row r="6" spans="1:11" x14ac:dyDescent="0.25">
      <c r="A6" s="168"/>
      <c r="B6" s="169"/>
      <c r="C6" s="169"/>
      <c r="D6" s="170" t="s">
        <v>28</v>
      </c>
      <c r="E6" s="171" t="s">
        <v>70</v>
      </c>
      <c r="K6" s="161" t="s">
        <v>28</v>
      </c>
    </row>
    <row r="7" spans="1:11" x14ac:dyDescent="0.25">
      <c r="A7" s="233" t="s">
        <v>71</v>
      </c>
      <c r="B7" s="234"/>
      <c r="C7" s="235" t="s">
        <v>72</v>
      </c>
      <c r="D7" s="236" t="s">
        <v>73</v>
      </c>
      <c r="E7" s="237">
        <v>1038.4000000000001</v>
      </c>
      <c r="K7" s="161" t="s">
        <v>73</v>
      </c>
    </row>
    <row r="8" spans="1:11" x14ac:dyDescent="0.25">
      <c r="A8" s="279"/>
      <c r="B8" s="279"/>
      <c r="C8" s="279"/>
      <c r="D8" s="279"/>
      <c r="E8" s="279"/>
    </row>
    <row r="9" spans="1:11" x14ac:dyDescent="0.25">
      <c r="A9" s="172" t="s">
        <v>74</v>
      </c>
      <c r="B9" s="169"/>
      <c r="C9" s="173" t="s">
        <v>75</v>
      </c>
      <c r="D9" s="170" t="s">
        <v>28</v>
      </c>
      <c r="E9" s="171" t="s">
        <v>70</v>
      </c>
      <c r="K9" s="161" t="s">
        <v>28</v>
      </c>
    </row>
    <row r="10" spans="1:11" x14ac:dyDescent="0.25">
      <c r="A10" s="168"/>
      <c r="B10" s="169"/>
      <c r="C10" s="169" t="s">
        <v>76</v>
      </c>
      <c r="D10" s="174" t="s">
        <v>73</v>
      </c>
      <c r="E10" s="175">
        <v>1038.4000000000001</v>
      </c>
      <c r="K10" s="161" t="s">
        <v>73</v>
      </c>
    </row>
    <row r="11" spans="1:11" x14ac:dyDescent="0.25">
      <c r="A11" s="168"/>
      <c r="B11" s="169"/>
      <c r="C11" s="169" t="s">
        <v>77</v>
      </c>
      <c r="D11" s="174" t="s">
        <v>73</v>
      </c>
      <c r="E11" s="175"/>
      <c r="K11" s="161" t="s">
        <v>73</v>
      </c>
    </row>
    <row r="12" spans="1:11" x14ac:dyDescent="0.25">
      <c r="A12" s="168"/>
      <c r="B12" s="169"/>
      <c r="C12" s="173" t="s">
        <v>78</v>
      </c>
      <c r="D12" s="174" t="s">
        <v>73</v>
      </c>
      <c r="E12" s="176">
        <f>E10+E11</f>
        <v>1038.4000000000001</v>
      </c>
      <c r="K12" s="161" t="s">
        <v>73</v>
      </c>
    </row>
    <row r="13" spans="1:11" x14ac:dyDescent="0.25">
      <c r="A13" s="279"/>
      <c r="B13" s="279"/>
      <c r="C13" s="279"/>
      <c r="D13" s="279"/>
      <c r="E13" s="279"/>
    </row>
    <row r="14" spans="1:11" x14ac:dyDescent="0.25">
      <c r="A14" s="172" t="s">
        <v>79</v>
      </c>
      <c r="B14" s="169"/>
      <c r="C14" s="173" t="s">
        <v>80</v>
      </c>
      <c r="D14" s="170" t="s">
        <v>28</v>
      </c>
      <c r="E14" s="171" t="s">
        <v>70</v>
      </c>
      <c r="K14" s="161" t="s">
        <v>28</v>
      </c>
    </row>
    <row r="15" spans="1:11" x14ac:dyDescent="0.25">
      <c r="A15" s="168"/>
      <c r="B15" s="170" t="s">
        <v>81</v>
      </c>
      <c r="C15" s="173" t="s">
        <v>82</v>
      </c>
      <c r="D15" s="174" t="s">
        <v>73</v>
      </c>
      <c r="E15" s="177" t="s">
        <v>73</v>
      </c>
      <c r="K15" s="161" t="s">
        <v>73</v>
      </c>
    </row>
    <row r="16" spans="1:11" x14ac:dyDescent="0.25">
      <c r="A16" s="168"/>
      <c r="B16" s="174" t="s">
        <v>83</v>
      </c>
      <c r="C16" s="169" t="s">
        <v>84</v>
      </c>
      <c r="D16" s="178">
        <v>0.2</v>
      </c>
      <c r="E16" s="175">
        <f t="shared" ref="E16:E23" si="0">D16*$E$12</f>
        <v>207.68000000000004</v>
      </c>
      <c r="F16" s="186"/>
      <c r="K16" s="161">
        <v>0.2</v>
      </c>
    </row>
    <row r="17" spans="1:11" x14ac:dyDescent="0.25">
      <c r="A17" s="168"/>
      <c r="B17" s="174" t="s">
        <v>85</v>
      </c>
      <c r="C17" s="169" t="s">
        <v>86</v>
      </c>
      <c r="D17" s="178">
        <v>0.08</v>
      </c>
      <c r="E17" s="175">
        <f t="shared" si="0"/>
        <v>83.072000000000003</v>
      </c>
      <c r="F17" s="186"/>
      <c r="K17" s="161">
        <v>0.08</v>
      </c>
    </row>
    <row r="18" spans="1:11" x14ac:dyDescent="0.25">
      <c r="A18" s="168"/>
      <c r="B18" s="174" t="s">
        <v>87</v>
      </c>
      <c r="C18" s="169" t="s">
        <v>88</v>
      </c>
      <c r="D18" s="178">
        <v>1.4999999999999999E-2</v>
      </c>
      <c r="E18" s="175">
        <f t="shared" si="0"/>
        <v>15.576000000000001</v>
      </c>
      <c r="F18" s="186"/>
      <c r="K18" s="161">
        <v>1.4999999999999999E-2</v>
      </c>
    </row>
    <row r="19" spans="1:11" x14ac:dyDescent="0.25">
      <c r="A19" s="168"/>
      <c r="B19" s="174" t="s">
        <v>89</v>
      </c>
      <c r="C19" s="169" t="s">
        <v>90</v>
      </c>
      <c r="D19" s="178">
        <v>0.01</v>
      </c>
      <c r="E19" s="175">
        <f t="shared" si="0"/>
        <v>10.384</v>
      </c>
      <c r="F19" s="186"/>
      <c r="K19" s="161">
        <v>0.01</v>
      </c>
    </row>
    <row r="20" spans="1:11" x14ac:dyDescent="0.25">
      <c r="A20" s="168"/>
      <c r="B20" s="174" t="s">
        <v>91</v>
      </c>
      <c r="C20" s="169" t="s">
        <v>92</v>
      </c>
      <c r="D20" s="178">
        <v>2E-3</v>
      </c>
      <c r="E20" s="175">
        <f t="shared" si="0"/>
        <v>2.0768000000000004</v>
      </c>
      <c r="F20" s="186"/>
      <c r="K20" s="161">
        <v>2E-3</v>
      </c>
    </row>
    <row r="21" spans="1:11" x14ac:dyDescent="0.25">
      <c r="A21" s="168"/>
      <c r="B21" s="174" t="s">
        <v>93</v>
      </c>
      <c r="C21" s="169" t="s">
        <v>94</v>
      </c>
      <c r="D21" s="178">
        <v>6.0000000000000001E-3</v>
      </c>
      <c r="E21" s="175">
        <f t="shared" si="0"/>
        <v>6.2304000000000004</v>
      </c>
      <c r="F21" s="186"/>
      <c r="K21" s="161">
        <v>6.0000000000000001E-3</v>
      </c>
    </row>
    <row r="22" spans="1:11" x14ac:dyDescent="0.25">
      <c r="A22" s="168"/>
      <c r="B22" s="174" t="s">
        <v>95</v>
      </c>
      <c r="C22" s="169" t="s">
        <v>96</v>
      </c>
      <c r="D22" s="178">
        <v>2.5000000000000001E-2</v>
      </c>
      <c r="E22" s="175">
        <f t="shared" si="0"/>
        <v>25.960000000000004</v>
      </c>
      <c r="F22" s="186"/>
      <c r="K22" s="161">
        <v>2.5000000000000001E-2</v>
      </c>
    </row>
    <row r="23" spans="1:11" ht="25.5" x14ac:dyDescent="0.25">
      <c r="A23" s="168"/>
      <c r="B23" s="174" t="s">
        <v>97</v>
      </c>
      <c r="C23" s="169" t="s">
        <v>98</v>
      </c>
      <c r="D23" s="178">
        <v>5.2499999999999998E-2</v>
      </c>
      <c r="E23" s="175">
        <f t="shared" si="0"/>
        <v>54.516000000000005</v>
      </c>
      <c r="F23" s="186"/>
      <c r="K23" s="161">
        <v>5.2499999999999998E-2</v>
      </c>
    </row>
    <row r="24" spans="1:11" x14ac:dyDescent="0.25">
      <c r="A24" s="168"/>
      <c r="B24" s="169"/>
      <c r="C24" s="170" t="s">
        <v>99</v>
      </c>
      <c r="D24" s="179">
        <v>0.39050000000000001</v>
      </c>
      <c r="E24" s="176">
        <f>SUM(E16:E23)</f>
        <v>405.49520000000007</v>
      </c>
      <c r="K24" s="161">
        <v>0.39050000000000001</v>
      </c>
    </row>
    <row r="25" spans="1:11" x14ac:dyDescent="0.25">
      <c r="A25" s="279"/>
      <c r="B25" s="279"/>
      <c r="C25" s="279"/>
      <c r="D25" s="279"/>
      <c r="E25" s="279"/>
    </row>
    <row r="26" spans="1:11" x14ac:dyDescent="0.25">
      <c r="A26" s="168"/>
      <c r="B26" s="170" t="s">
        <v>100</v>
      </c>
      <c r="C26" s="173" t="s">
        <v>101</v>
      </c>
      <c r="D26" s="170" t="s">
        <v>28</v>
      </c>
      <c r="E26" s="171" t="s">
        <v>70</v>
      </c>
      <c r="K26" s="161" t="s">
        <v>28</v>
      </c>
    </row>
    <row r="27" spans="1:11" x14ac:dyDescent="0.25">
      <c r="A27" s="168"/>
      <c r="B27" s="174" t="s">
        <v>102</v>
      </c>
      <c r="C27" s="169" t="s">
        <v>103</v>
      </c>
      <c r="D27" s="178">
        <v>8.3330000000000001E-2</v>
      </c>
      <c r="E27" s="175">
        <f t="shared" ref="E27:E34" si="1">D27*$E$12</f>
        <v>86.529872000000012</v>
      </c>
      <c r="G27" s="186"/>
      <c r="K27" s="161">
        <v>8.3330000000000001E-2</v>
      </c>
    </row>
    <row r="28" spans="1:11" x14ac:dyDescent="0.25">
      <c r="A28" s="168"/>
      <c r="B28" s="174" t="s">
        <v>104</v>
      </c>
      <c r="C28" s="169" t="s">
        <v>105</v>
      </c>
      <c r="D28" s="178">
        <v>0.11111</v>
      </c>
      <c r="E28" s="175">
        <f t="shared" si="1"/>
        <v>115.37662400000001</v>
      </c>
      <c r="G28" s="186"/>
      <c r="K28" s="161">
        <v>0.11111</v>
      </c>
    </row>
    <row r="29" spans="1:11" x14ac:dyDescent="0.25">
      <c r="A29" s="168"/>
      <c r="B29" s="174" t="s">
        <v>106</v>
      </c>
      <c r="C29" s="169" t="s">
        <v>107</v>
      </c>
      <c r="D29" s="178">
        <v>1.9439999999999999E-2</v>
      </c>
      <c r="E29" s="175">
        <f t="shared" si="1"/>
        <v>20.186496000000002</v>
      </c>
      <c r="G29" s="186"/>
      <c r="K29" s="161">
        <v>1.9439999999999999E-2</v>
      </c>
    </row>
    <row r="30" spans="1:11" x14ac:dyDescent="0.25">
      <c r="A30" s="168"/>
      <c r="B30" s="174" t="s">
        <v>108</v>
      </c>
      <c r="C30" s="169" t="s">
        <v>109</v>
      </c>
      <c r="D30" s="178">
        <v>1.389E-2</v>
      </c>
      <c r="E30" s="175">
        <f t="shared" si="1"/>
        <v>14.423376000000001</v>
      </c>
      <c r="G30" s="186"/>
      <c r="K30" s="161">
        <v>1.389E-2</v>
      </c>
    </row>
    <row r="31" spans="1:11" x14ac:dyDescent="0.25">
      <c r="A31" s="168"/>
      <c r="B31" s="174" t="s">
        <v>110</v>
      </c>
      <c r="C31" s="169" t="s">
        <v>111</v>
      </c>
      <c r="D31" s="178">
        <v>3.3300000000000001E-3</v>
      </c>
      <c r="E31" s="175">
        <f t="shared" si="1"/>
        <v>3.4578720000000005</v>
      </c>
      <c r="G31" s="186"/>
      <c r="K31" s="161">
        <v>3.3300000000000001E-3</v>
      </c>
    </row>
    <row r="32" spans="1:11" x14ac:dyDescent="0.25">
      <c r="A32" s="168"/>
      <c r="B32" s="174" t="s">
        <v>112</v>
      </c>
      <c r="C32" s="169" t="s">
        <v>113</v>
      </c>
      <c r="D32" s="178">
        <v>2.7699999999999999E-3</v>
      </c>
      <c r="E32" s="175">
        <f t="shared" si="1"/>
        <v>2.8763680000000003</v>
      </c>
      <c r="G32" s="186"/>
      <c r="K32" s="161">
        <v>2.7699999999999999E-3</v>
      </c>
    </row>
    <row r="33" spans="1:11" x14ac:dyDescent="0.25">
      <c r="A33" s="168"/>
      <c r="B33" s="174" t="s">
        <v>114</v>
      </c>
      <c r="C33" s="169" t="s">
        <v>115</v>
      </c>
      <c r="D33" s="178">
        <v>7.3999999999999999E-4</v>
      </c>
      <c r="E33" s="175">
        <f t="shared" si="1"/>
        <v>0.7684160000000001</v>
      </c>
      <c r="G33" s="186"/>
      <c r="K33" s="161">
        <v>7.3999999999999999E-4</v>
      </c>
    </row>
    <row r="34" spans="1:11" x14ac:dyDescent="0.25">
      <c r="A34" s="168"/>
      <c r="B34" s="174" t="s">
        <v>116</v>
      </c>
      <c r="C34" s="169" t="s">
        <v>117</v>
      </c>
      <c r="D34" s="178">
        <v>2.1000000000000001E-4</v>
      </c>
      <c r="E34" s="175">
        <f t="shared" si="1"/>
        <v>0.21806400000000004</v>
      </c>
      <c r="G34" s="186"/>
      <c r="K34" s="161">
        <v>2.1000000000000001E-4</v>
      </c>
    </row>
    <row r="35" spans="1:11" x14ac:dyDescent="0.25">
      <c r="A35" s="168"/>
      <c r="B35" s="169"/>
      <c r="C35" s="170" t="s">
        <v>118</v>
      </c>
      <c r="D35" s="179">
        <v>0.23482</v>
      </c>
      <c r="E35" s="176">
        <f>SUM(E27:E34)</f>
        <v>243.83708800000002</v>
      </c>
      <c r="K35" s="161">
        <v>0.23482</v>
      </c>
    </row>
    <row r="36" spans="1:11" x14ac:dyDescent="0.25">
      <c r="A36" s="279"/>
      <c r="B36" s="279"/>
      <c r="C36" s="279"/>
      <c r="D36" s="279"/>
      <c r="E36" s="279"/>
    </row>
    <row r="37" spans="1:11" ht="25.5" x14ac:dyDescent="0.25">
      <c r="A37" s="168"/>
      <c r="B37" s="170" t="s">
        <v>119</v>
      </c>
      <c r="C37" s="173" t="s">
        <v>120</v>
      </c>
      <c r="D37" s="170" t="s">
        <v>28</v>
      </c>
      <c r="E37" s="171" t="s">
        <v>70</v>
      </c>
      <c r="K37" s="161" t="s">
        <v>28</v>
      </c>
    </row>
    <row r="38" spans="1:11" x14ac:dyDescent="0.25">
      <c r="A38" s="168"/>
      <c r="B38" s="174" t="s">
        <v>121</v>
      </c>
      <c r="C38" s="169" t="s">
        <v>122</v>
      </c>
      <c r="D38" s="178">
        <v>4.1700000000000001E-3</v>
      </c>
      <c r="E38" s="175">
        <f t="shared" ref="E38:E43" si="2">D38*$E$12</f>
        <v>4.3301280000000002</v>
      </c>
      <c r="G38" s="186"/>
      <c r="K38" s="161">
        <v>4.1700000000000001E-3</v>
      </c>
    </row>
    <row r="39" spans="1:11" x14ac:dyDescent="0.25">
      <c r="A39" s="168"/>
      <c r="B39" s="174" t="s">
        <v>123</v>
      </c>
      <c r="C39" s="169" t="s">
        <v>124</v>
      </c>
      <c r="D39" s="178">
        <v>1.67E-3</v>
      </c>
      <c r="E39" s="175">
        <f t="shared" si="2"/>
        <v>1.7341280000000001</v>
      </c>
      <c r="G39" s="186"/>
      <c r="K39" s="161">
        <v>1.67E-3</v>
      </c>
    </row>
    <row r="40" spans="1:11" ht="38.25" x14ac:dyDescent="0.25">
      <c r="A40" s="168"/>
      <c r="B40" s="174" t="s">
        <v>125</v>
      </c>
      <c r="C40" s="169" t="s">
        <v>126</v>
      </c>
      <c r="D40" s="178">
        <v>3.2000000000000001E-2</v>
      </c>
      <c r="E40" s="175">
        <f t="shared" si="2"/>
        <v>33.228800000000007</v>
      </c>
      <c r="G40" s="186"/>
      <c r="K40" s="161">
        <v>3.2000000000000001E-2</v>
      </c>
    </row>
    <row r="41" spans="1:11" ht="38.25" x14ac:dyDescent="0.25">
      <c r="A41" s="168"/>
      <c r="B41" s="174" t="s">
        <v>127</v>
      </c>
      <c r="C41" s="169" t="s">
        <v>128</v>
      </c>
      <c r="D41" s="178">
        <v>1.6000000000000001E-3</v>
      </c>
      <c r="E41" s="175">
        <f t="shared" si="2"/>
        <v>1.6614400000000002</v>
      </c>
      <c r="G41" s="186"/>
      <c r="K41" s="161">
        <v>1.6000000000000001E-3</v>
      </c>
    </row>
    <row r="42" spans="1:11" ht="38.25" x14ac:dyDescent="0.25">
      <c r="A42" s="168"/>
      <c r="B42" s="174" t="s">
        <v>129</v>
      </c>
      <c r="C42" s="169" t="s">
        <v>130</v>
      </c>
      <c r="D42" s="178">
        <v>8.0000000000000002E-3</v>
      </c>
      <c r="E42" s="175">
        <f t="shared" si="2"/>
        <v>8.3072000000000017</v>
      </c>
      <c r="G42" s="186"/>
      <c r="K42" s="161">
        <v>8.0000000000000002E-3</v>
      </c>
    </row>
    <row r="43" spans="1:11" ht="38.25" x14ac:dyDescent="0.25">
      <c r="A43" s="168"/>
      <c r="B43" s="174" t="s">
        <v>131</v>
      </c>
      <c r="C43" s="169" t="s">
        <v>132</v>
      </c>
      <c r="D43" s="178">
        <v>4.0000000000000002E-4</v>
      </c>
      <c r="E43" s="175">
        <f t="shared" si="2"/>
        <v>0.41536000000000006</v>
      </c>
      <c r="G43" s="186"/>
      <c r="K43" s="161">
        <v>4.0000000000000002E-4</v>
      </c>
    </row>
    <row r="44" spans="1:11" x14ac:dyDescent="0.25">
      <c r="A44" s="168"/>
      <c r="B44" s="169"/>
      <c r="C44" s="170" t="s">
        <v>133</v>
      </c>
      <c r="D44" s="179">
        <v>4.7840000000000001E-2</v>
      </c>
      <c r="E44" s="176">
        <f>SUM(E38:E43)</f>
        <v>49.677056000000007</v>
      </c>
      <c r="K44" s="161">
        <v>4.7840000000000001E-2</v>
      </c>
    </row>
    <row r="45" spans="1:11" x14ac:dyDescent="0.25">
      <c r="A45" s="279"/>
      <c r="B45" s="279"/>
      <c r="C45" s="279"/>
      <c r="D45" s="279"/>
      <c r="E45" s="279"/>
    </row>
    <row r="46" spans="1:11" x14ac:dyDescent="0.25">
      <c r="A46" s="168"/>
      <c r="B46" s="170" t="s">
        <v>134</v>
      </c>
      <c r="C46" s="173" t="s">
        <v>135</v>
      </c>
      <c r="D46" s="170" t="s">
        <v>28</v>
      </c>
      <c r="E46" s="171" t="s">
        <v>70</v>
      </c>
      <c r="K46" s="161" t="s">
        <v>28</v>
      </c>
    </row>
    <row r="47" spans="1:11" ht="25.5" x14ac:dyDescent="0.25">
      <c r="A47" s="168"/>
      <c r="B47" s="174" t="s">
        <v>136</v>
      </c>
      <c r="C47" s="169" t="s">
        <v>137</v>
      </c>
      <c r="D47" s="178">
        <v>9.1700000000000004E-2</v>
      </c>
      <c r="E47" s="175">
        <f>D47*$E$12</f>
        <v>95.221280000000007</v>
      </c>
      <c r="G47" s="186"/>
      <c r="K47" s="161">
        <v>9.1700000000000004E-2</v>
      </c>
    </row>
    <row r="48" spans="1:11" x14ac:dyDescent="0.25">
      <c r="A48" s="168"/>
      <c r="B48" s="169"/>
      <c r="C48" s="170" t="s">
        <v>138</v>
      </c>
      <c r="D48" s="179">
        <v>9.1700000000000004E-2</v>
      </c>
      <c r="E48" s="176">
        <f>E47</f>
        <v>95.221280000000007</v>
      </c>
      <c r="K48" s="161">
        <v>9.1700000000000004E-2</v>
      </c>
    </row>
    <row r="49" spans="1:11" x14ac:dyDescent="0.25">
      <c r="A49" s="279"/>
      <c r="B49" s="279"/>
      <c r="C49" s="279"/>
      <c r="D49" s="279"/>
      <c r="E49" s="279"/>
    </row>
    <row r="50" spans="1:11" ht="25.5" x14ac:dyDescent="0.25">
      <c r="A50" s="168"/>
      <c r="B50" s="170" t="s">
        <v>139</v>
      </c>
      <c r="C50" s="173" t="s">
        <v>140</v>
      </c>
      <c r="D50" s="170" t="s">
        <v>28</v>
      </c>
      <c r="E50" s="171" t="s">
        <v>70</v>
      </c>
      <c r="K50" s="161" t="s">
        <v>28</v>
      </c>
    </row>
    <row r="51" spans="1:11" ht="25.5" x14ac:dyDescent="0.25">
      <c r="A51" s="168"/>
      <c r="B51" s="174" t="s">
        <v>141</v>
      </c>
      <c r="C51" s="169" t="s">
        <v>142</v>
      </c>
      <c r="D51" s="178">
        <v>3.3E-4</v>
      </c>
      <c r="E51" s="175">
        <f>D51*$E$12</f>
        <v>0.34267200000000003</v>
      </c>
      <c r="G51" s="186"/>
      <c r="K51" s="161">
        <v>3.3E-4</v>
      </c>
    </row>
    <row r="52" spans="1:11" ht="25.5" x14ac:dyDescent="0.25">
      <c r="A52" s="168"/>
      <c r="B52" s="174" t="s">
        <v>143</v>
      </c>
      <c r="C52" s="169" t="s">
        <v>144</v>
      </c>
      <c r="D52" s="178">
        <v>2.5999999999999998E-4</v>
      </c>
      <c r="E52" s="175">
        <f>D52*$E$12</f>
        <v>0.269984</v>
      </c>
      <c r="G52" s="186"/>
      <c r="K52" s="161">
        <v>2.5999999999999998E-4</v>
      </c>
    </row>
    <row r="53" spans="1:11" x14ac:dyDescent="0.25">
      <c r="A53" s="168"/>
      <c r="B53" s="169"/>
      <c r="C53" s="170" t="s">
        <v>145</v>
      </c>
      <c r="D53" s="179">
        <v>5.9000000000000003E-4</v>
      </c>
      <c r="E53" s="176">
        <f>SUM(E51:E52)</f>
        <v>0.61265600000000009</v>
      </c>
      <c r="K53" s="161">
        <v>5.9000000000000003E-4</v>
      </c>
    </row>
    <row r="54" spans="1:11" x14ac:dyDescent="0.25">
      <c r="A54" s="279"/>
      <c r="B54" s="279"/>
      <c r="C54" s="279"/>
      <c r="D54" s="279"/>
      <c r="E54" s="279"/>
    </row>
    <row r="55" spans="1:11" ht="25.5" x14ac:dyDescent="0.25">
      <c r="A55" s="168"/>
      <c r="B55" s="170" t="s">
        <v>146</v>
      </c>
      <c r="C55" s="173" t="s">
        <v>147</v>
      </c>
      <c r="D55" s="170" t="s">
        <v>28</v>
      </c>
      <c r="E55" s="171" t="s">
        <v>70</v>
      </c>
      <c r="K55" s="161" t="s">
        <v>28</v>
      </c>
    </row>
    <row r="56" spans="1:11" x14ac:dyDescent="0.25">
      <c r="A56" s="168"/>
      <c r="B56" s="174" t="s">
        <v>148</v>
      </c>
      <c r="C56" s="169" t="s">
        <v>149</v>
      </c>
      <c r="D56" s="178">
        <v>2.82E-3</v>
      </c>
      <c r="E56" s="175">
        <f>D56*$E$12</f>
        <v>2.9282880000000002</v>
      </c>
      <c r="G56" s="186"/>
      <c r="K56" s="161">
        <v>2.82E-3</v>
      </c>
    </row>
    <row r="57" spans="1:11" x14ac:dyDescent="0.25">
      <c r="A57" s="168"/>
      <c r="B57" s="169"/>
      <c r="C57" s="170" t="s">
        <v>150</v>
      </c>
      <c r="D57" s="179">
        <v>2.82E-3</v>
      </c>
      <c r="E57" s="176">
        <f>E56</f>
        <v>2.9282880000000002</v>
      </c>
      <c r="K57" s="161">
        <v>2.82E-3</v>
      </c>
    </row>
    <row r="58" spans="1:11" x14ac:dyDescent="0.25">
      <c r="A58" s="279"/>
      <c r="B58" s="279"/>
      <c r="C58" s="279"/>
      <c r="D58" s="279"/>
      <c r="E58" s="279"/>
    </row>
    <row r="59" spans="1:11" x14ac:dyDescent="0.25">
      <c r="A59" s="168"/>
      <c r="B59" s="170"/>
      <c r="C59" s="170" t="s">
        <v>151</v>
      </c>
      <c r="D59" s="179">
        <v>0.76827000000000001</v>
      </c>
      <c r="E59" s="175">
        <f>D59*$E$12</f>
        <v>797.77156800000012</v>
      </c>
      <c r="G59" s="186">
        <f>D59*$E$12</f>
        <v>797.77156800000012</v>
      </c>
      <c r="K59" s="161">
        <v>0.76827000000000001</v>
      </c>
    </row>
    <row r="60" spans="1:11" x14ac:dyDescent="0.25">
      <c r="A60" s="168"/>
      <c r="B60" s="170"/>
      <c r="C60" s="170" t="s">
        <v>152</v>
      </c>
      <c r="D60" s="170"/>
      <c r="E60" s="176">
        <f>E59+E12</f>
        <v>1836.1715680000002</v>
      </c>
    </row>
    <row r="61" spans="1:11" x14ac:dyDescent="0.25">
      <c r="A61" s="279"/>
      <c r="B61" s="279"/>
      <c r="C61" s="279"/>
      <c r="D61" s="279"/>
      <c r="E61" s="279"/>
    </row>
    <row r="62" spans="1:11" ht="15" customHeight="1" x14ac:dyDescent="0.25">
      <c r="A62" s="172" t="s">
        <v>153</v>
      </c>
      <c r="B62" s="280" t="s">
        <v>154</v>
      </c>
      <c r="C62" s="280"/>
      <c r="D62" s="170"/>
      <c r="E62" s="171" t="s">
        <v>70</v>
      </c>
    </row>
    <row r="63" spans="1:11" ht="15" customHeight="1" x14ac:dyDescent="0.25">
      <c r="A63" s="180"/>
      <c r="B63" s="281" t="s">
        <v>155</v>
      </c>
      <c r="C63" s="281"/>
      <c r="D63" s="174"/>
      <c r="E63" s="175">
        <f>(D64+D65)*2/12</f>
        <v>2.9266666666666672</v>
      </c>
    </row>
    <row r="64" spans="1:11" ht="13.9" customHeight="1" x14ac:dyDescent="0.25">
      <c r="A64" s="180"/>
      <c r="B64" s="282" t="s">
        <v>156</v>
      </c>
      <c r="C64" s="282"/>
      <c r="D64" s="190">
        <v>9.74</v>
      </c>
      <c r="E64" s="198"/>
      <c r="F64" s="185">
        <v>38.96</v>
      </c>
      <c r="K64" s="161">
        <v>38.96</v>
      </c>
    </row>
    <row r="65" spans="1:11" ht="13.9" customHeight="1" x14ac:dyDescent="0.25">
      <c r="A65" s="180"/>
      <c r="B65" s="282" t="s">
        <v>157</v>
      </c>
      <c r="C65" s="282"/>
      <c r="D65" s="190">
        <v>7.82</v>
      </c>
      <c r="E65" s="198"/>
      <c r="F65" s="185">
        <v>31.29</v>
      </c>
      <c r="K65" s="161">
        <v>31.29</v>
      </c>
    </row>
    <row r="66" spans="1:11" ht="15" customHeight="1" x14ac:dyDescent="0.25">
      <c r="A66" s="180"/>
      <c r="B66" s="281" t="s">
        <v>158</v>
      </c>
      <c r="C66" s="281"/>
      <c r="D66" s="174"/>
      <c r="E66" s="175">
        <f>(D67+D68)*2/12</f>
        <v>2.0266666666666668</v>
      </c>
    </row>
    <row r="67" spans="1:11" ht="13.9" customHeight="1" x14ac:dyDescent="0.25">
      <c r="A67" s="180"/>
      <c r="B67" s="282" t="s">
        <v>159</v>
      </c>
      <c r="C67" s="282"/>
      <c r="D67" s="190">
        <v>3.56</v>
      </c>
      <c r="E67" s="198"/>
      <c r="F67" s="185">
        <v>14.25</v>
      </c>
      <c r="K67" s="161">
        <v>14.25</v>
      </c>
    </row>
    <row r="68" spans="1:11" ht="13.9" customHeight="1" x14ac:dyDescent="0.25">
      <c r="A68" s="180"/>
      <c r="B68" s="282" t="s">
        <v>160</v>
      </c>
      <c r="C68" s="282"/>
      <c r="D68" s="190">
        <v>8.6</v>
      </c>
      <c r="E68" s="198"/>
      <c r="F68" s="185">
        <v>34.409999999999997</v>
      </c>
      <c r="K68" s="161">
        <v>34.409999999999997</v>
      </c>
    </row>
    <row r="69" spans="1:11" ht="25.5" customHeight="1" x14ac:dyDescent="0.25">
      <c r="A69" s="180"/>
      <c r="B69" s="281" t="s">
        <v>280</v>
      </c>
      <c r="C69" s="281"/>
      <c r="D69" s="209"/>
      <c r="E69" s="175">
        <f>SUM(D70:D74)*4/12</f>
        <v>22.22</v>
      </c>
    </row>
    <row r="70" spans="1:11" ht="13.9" customHeight="1" x14ac:dyDescent="0.25">
      <c r="A70" s="180"/>
      <c r="B70" s="282" t="s">
        <v>281</v>
      </c>
      <c r="C70" s="282"/>
      <c r="D70" s="190">
        <v>8.49</v>
      </c>
      <c r="E70" s="198"/>
      <c r="F70" s="185">
        <v>33.950000000000003</v>
      </c>
      <c r="K70" s="161">
        <v>33.950000000000003</v>
      </c>
    </row>
    <row r="71" spans="1:11" ht="13.9" customHeight="1" x14ac:dyDescent="0.25">
      <c r="A71" s="180"/>
      <c r="B71" s="282" t="s">
        <v>282</v>
      </c>
      <c r="C71" s="282"/>
      <c r="D71" s="190">
        <v>7.33</v>
      </c>
      <c r="E71" s="198"/>
      <c r="F71" s="185">
        <v>29.33</v>
      </c>
      <c r="K71" s="161">
        <v>29.33</v>
      </c>
    </row>
    <row r="72" spans="1:11" ht="13.9" customHeight="1" x14ac:dyDescent="0.25">
      <c r="A72" s="180"/>
      <c r="B72" s="282" t="s">
        <v>283</v>
      </c>
      <c r="C72" s="282"/>
      <c r="D72" s="190">
        <v>25.5</v>
      </c>
      <c r="E72" s="198"/>
      <c r="F72" s="185">
        <v>102.01</v>
      </c>
      <c r="K72" s="161">
        <v>102.01</v>
      </c>
    </row>
    <row r="73" spans="1:11" ht="13.9" customHeight="1" x14ac:dyDescent="0.25">
      <c r="A73" s="180"/>
      <c r="B73" s="282" t="s">
        <v>284</v>
      </c>
      <c r="C73" s="282"/>
      <c r="D73" s="190">
        <v>2.4700000000000002</v>
      </c>
      <c r="E73" s="198"/>
      <c r="F73" s="185">
        <v>9.86</v>
      </c>
      <c r="K73" s="161">
        <v>9.86</v>
      </c>
    </row>
    <row r="74" spans="1:11" ht="13.9" customHeight="1" x14ac:dyDescent="0.25">
      <c r="A74" s="180"/>
      <c r="B74" s="282" t="s">
        <v>285</v>
      </c>
      <c r="C74" s="282"/>
      <c r="D74" s="190">
        <v>22.87</v>
      </c>
      <c r="E74" s="198"/>
      <c r="F74" s="185">
        <v>91.48</v>
      </c>
      <c r="K74" s="161">
        <v>91.48</v>
      </c>
    </row>
    <row r="75" spans="1:11" ht="15" customHeight="1" x14ac:dyDescent="0.25">
      <c r="A75" s="180"/>
      <c r="B75" s="281" t="s">
        <v>195</v>
      </c>
      <c r="C75" s="281"/>
      <c r="D75" s="174"/>
      <c r="E75" s="175">
        <v>410</v>
      </c>
    </row>
    <row r="76" spans="1:11" ht="26.25" customHeight="1" x14ac:dyDescent="0.25">
      <c r="A76" s="180"/>
      <c r="B76" s="281" t="s">
        <v>196</v>
      </c>
      <c r="C76" s="281"/>
      <c r="D76" s="182">
        <v>5</v>
      </c>
      <c r="E76" s="175">
        <f>D76*25</f>
        <v>125</v>
      </c>
      <c r="K76" s="161">
        <v>5</v>
      </c>
    </row>
    <row r="77" spans="1:11" ht="15" customHeight="1" x14ac:dyDescent="0.25">
      <c r="A77" s="180" t="s">
        <v>58</v>
      </c>
      <c r="B77" s="281" t="s">
        <v>197</v>
      </c>
      <c r="C77" s="281"/>
      <c r="D77" s="174"/>
      <c r="E77" s="175">
        <v>78</v>
      </c>
    </row>
    <row r="78" spans="1:11" ht="15" customHeight="1" x14ac:dyDescent="0.25">
      <c r="A78" s="180"/>
      <c r="B78" s="281" t="s">
        <v>198</v>
      </c>
      <c r="C78" s="281"/>
      <c r="D78" s="174"/>
      <c r="E78" s="175">
        <v>8.35</v>
      </c>
    </row>
    <row r="79" spans="1:11" ht="15" customHeight="1" x14ac:dyDescent="0.25">
      <c r="A79" s="180"/>
      <c r="B79" s="281" t="s">
        <v>199</v>
      </c>
      <c r="C79" s="281"/>
      <c r="D79" s="174"/>
      <c r="E79" s="175">
        <v>75</v>
      </c>
    </row>
    <row r="80" spans="1:11" ht="15" customHeight="1" x14ac:dyDescent="0.25">
      <c r="A80" s="180"/>
      <c r="B80" s="280" t="s">
        <v>200</v>
      </c>
      <c r="C80" s="280"/>
      <c r="D80" s="174"/>
      <c r="E80" s="176">
        <f>SUM(E63,E66,E69,E75:E79)</f>
        <v>723.52333333333343</v>
      </c>
      <c r="F80" s="185"/>
    </row>
    <row r="81" spans="1:12" x14ac:dyDescent="0.25">
      <c r="A81" s="279"/>
      <c r="B81" s="279"/>
      <c r="C81" s="279"/>
      <c r="D81" s="279"/>
      <c r="E81" s="279"/>
    </row>
    <row r="82" spans="1:12" ht="33.75" customHeight="1" x14ac:dyDescent="0.25">
      <c r="A82" s="180"/>
      <c r="B82" s="280" t="s">
        <v>201</v>
      </c>
      <c r="C82" s="280"/>
      <c r="D82" s="170"/>
      <c r="E82" s="176">
        <f>E80+E60</f>
        <v>2559.6949013333337</v>
      </c>
      <c r="F82" s="186"/>
    </row>
    <row r="83" spans="1:12" x14ac:dyDescent="0.25">
      <c r="A83" s="279"/>
      <c r="B83" s="279"/>
      <c r="C83" s="279"/>
      <c r="D83" s="279"/>
      <c r="E83" s="279"/>
    </row>
    <row r="84" spans="1:12" ht="15" customHeight="1" x14ac:dyDescent="0.25">
      <c r="A84" s="172" t="s">
        <v>202</v>
      </c>
      <c r="B84" s="280" t="s">
        <v>203</v>
      </c>
      <c r="C84" s="280"/>
      <c r="D84" s="170" t="s">
        <v>28</v>
      </c>
      <c r="E84" s="171" t="s">
        <v>70</v>
      </c>
      <c r="K84" s="161" t="s">
        <v>28</v>
      </c>
    </row>
    <row r="85" spans="1:12" ht="15" customHeight="1" x14ac:dyDescent="0.25">
      <c r="A85" s="180"/>
      <c r="B85" s="281" t="s">
        <v>204</v>
      </c>
      <c r="C85" s="281"/>
      <c r="D85" s="193">
        <v>0.05</v>
      </c>
      <c r="E85" s="175">
        <f>E82*L85</f>
        <v>125.32218882572326</v>
      </c>
      <c r="F85" s="238">
        <v>0.1</v>
      </c>
      <c r="K85" s="161">
        <v>0.1</v>
      </c>
      <c r="L85" s="194">
        <v>4.8959814999999997E-2</v>
      </c>
    </row>
    <row r="86" spans="1:12" ht="15" customHeight="1" x14ac:dyDescent="0.25">
      <c r="A86" s="180"/>
      <c r="B86" s="281" t="s">
        <v>205</v>
      </c>
      <c r="C86" s="281"/>
      <c r="D86" s="193">
        <f>K86*(1-I2)</f>
        <v>0.05</v>
      </c>
      <c r="E86" s="175">
        <f>E82*L86</f>
        <v>31.996186266666673</v>
      </c>
      <c r="F86" s="238">
        <v>0.05</v>
      </c>
      <c r="K86" s="161">
        <v>0.05</v>
      </c>
      <c r="L86" s="194">
        <v>1.2500000000000001E-2</v>
      </c>
    </row>
    <row r="87" spans="1:12" ht="15" customHeight="1" x14ac:dyDescent="0.25">
      <c r="A87" s="180"/>
      <c r="B87" s="280" t="s">
        <v>206</v>
      </c>
      <c r="C87" s="280"/>
      <c r="D87" s="196">
        <f>D85+D86</f>
        <v>0.1</v>
      </c>
      <c r="E87" s="176">
        <f>E85+E86</f>
        <v>157.31837509238994</v>
      </c>
      <c r="K87" s="161">
        <v>0.15</v>
      </c>
    </row>
    <row r="88" spans="1:12" x14ac:dyDescent="0.25">
      <c r="A88" s="279"/>
      <c r="B88" s="279"/>
      <c r="C88" s="279"/>
      <c r="D88" s="279"/>
      <c r="E88" s="279"/>
    </row>
    <row r="89" spans="1:12" ht="15" customHeight="1" x14ac:dyDescent="0.25">
      <c r="A89" s="172" t="s">
        <v>207</v>
      </c>
      <c r="B89" s="280" t="s">
        <v>208</v>
      </c>
      <c r="C89" s="280"/>
      <c r="D89" s="170" t="s">
        <v>28</v>
      </c>
      <c r="E89" s="171" t="s">
        <v>70</v>
      </c>
      <c r="K89" s="161" t="s">
        <v>28</v>
      </c>
    </row>
    <row r="90" spans="1:12" ht="15" customHeight="1" x14ac:dyDescent="0.25">
      <c r="A90" s="180"/>
      <c r="B90" s="281" t="s">
        <v>209</v>
      </c>
      <c r="C90" s="281"/>
      <c r="D90" s="197">
        <v>0.05</v>
      </c>
      <c r="E90" s="198"/>
      <c r="K90" s="161">
        <v>0.05</v>
      </c>
    </row>
    <row r="91" spans="1:12" ht="15" customHeight="1" x14ac:dyDescent="0.25">
      <c r="A91" s="180"/>
      <c r="B91" s="284" t="s">
        <v>210</v>
      </c>
      <c r="C91" s="284"/>
      <c r="D91" s="197">
        <v>0.03</v>
      </c>
      <c r="E91" s="214"/>
      <c r="K91" s="161">
        <v>0.03</v>
      </c>
    </row>
    <row r="92" spans="1:12" ht="15" customHeight="1" x14ac:dyDescent="0.25">
      <c r="A92" s="180"/>
      <c r="B92" s="284" t="s">
        <v>211</v>
      </c>
      <c r="C92" s="284">
        <v>6.4999999999999997E-3</v>
      </c>
      <c r="D92" s="178">
        <v>6.4999999999999997E-3</v>
      </c>
      <c r="E92" s="214"/>
      <c r="K92" s="161">
        <v>6.4999999999999997E-3</v>
      </c>
    </row>
    <row r="93" spans="1:12" ht="15" customHeight="1" x14ac:dyDescent="0.25">
      <c r="A93" s="180"/>
      <c r="B93" s="284" t="s">
        <v>27</v>
      </c>
      <c r="C93" s="284">
        <v>8.6499999999999994E-2</v>
      </c>
      <c r="D93" s="179">
        <v>8.6499999999999994E-2</v>
      </c>
      <c r="E93" s="214"/>
      <c r="K93" s="161">
        <v>8.6499999999999994E-2</v>
      </c>
    </row>
    <row r="94" spans="1:12" ht="67.5" customHeight="1" x14ac:dyDescent="0.25">
      <c r="A94" s="180"/>
      <c r="B94" s="284" t="s">
        <v>212</v>
      </c>
      <c r="C94" s="284"/>
      <c r="D94" s="169"/>
      <c r="E94" s="214"/>
    </row>
    <row r="95" spans="1:12" ht="15" customHeight="1" x14ac:dyDescent="0.25">
      <c r="A95" s="180"/>
      <c r="B95" s="280" t="s">
        <v>213</v>
      </c>
      <c r="C95" s="280"/>
      <c r="D95" s="173"/>
      <c r="E95" s="214"/>
    </row>
    <row r="96" spans="1:12" ht="15" customHeight="1" x14ac:dyDescent="0.25">
      <c r="A96" s="180"/>
      <c r="B96" s="286" t="s">
        <v>214</v>
      </c>
      <c r="C96" s="286"/>
      <c r="D96" s="170">
        <v>1.0947</v>
      </c>
      <c r="E96" s="202">
        <v>9.4700000000000006E-2</v>
      </c>
      <c r="F96" s="186"/>
      <c r="G96" s="186"/>
      <c r="K96" s="161">
        <v>1.0947</v>
      </c>
    </row>
    <row r="97" spans="1:11" x14ac:dyDescent="0.25">
      <c r="A97" s="303"/>
      <c r="B97" s="303"/>
      <c r="C97" s="303"/>
      <c r="D97" s="303"/>
      <c r="E97" s="214"/>
    </row>
    <row r="98" spans="1:11" ht="26.25" customHeight="1" x14ac:dyDescent="0.25">
      <c r="A98" s="308" t="s">
        <v>215</v>
      </c>
      <c r="B98" s="308"/>
      <c r="C98" s="308"/>
      <c r="D98" s="308"/>
      <c r="E98" s="239">
        <f>E96*(E87+E82)</f>
        <v>257.30115727751604</v>
      </c>
    </row>
    <row r="99" spans="1:11" x14ac:dyDescent="0.25">
      <c r="A99" s="303"/>
      <c r="B99" s="303"/>
      <c r="C99" s="303"/>
      <c r="D99" s="303"/>
      <c r="E99" s="214"/>
    </row>
    <row r="100" spans="1:11" ht="39" customHeight="1" x14ac:dyDescent="0.25">
      <c r="A100" s="309" t="s">
        <v>216</v>
      </c>
      <c r="B100" s="309"/>
      <c r="C100" s="309"/>
      <c r="D100" s="309"/>
      <c r="E100" s="240">
        <f>E98+E87+E82</f>
        <v>2974.31443370324</v>
      </c>
      <c r="H100" s="186"/>
    </row>
    <row r="103" spans="1:11" ht="18.75" customHeight="1" x14ac:dyDescent="0.25">
      <c r="C103" s="205" t="s">
        <v>217</v>
      </c>
      <c r="D103" s="161">
        <v>10</v>
      </c>
    </row>
    <row r="104" spans="1:11" ht="18.75" customHeight="1" x14ac:dyDescent="0.25">
      <c r="C104" s="205"/>
      <c r="E104" s="213"/>
    </row>
    <row r="105" spans="1:11" ht="21.6" customHeight="1" x14ac:dyDescent="0.25">
      <c r="C105" s="206" t="s">
        <v>288</v>
      </c>
      <c r="D105" s="207"/>
      <c r="E105" s="208">
        <f>E100*D103</f>
        <v>29743.144337032398</v>
      </c>
    </row>
    <row r="107" spans="1:11" ht="44.1" customHeight="1" x14ac:dyDescent="0.25">
      <c r="A107" s="305" t="s">
        <v>62</v>
      </c>
      <c r="B107" s="305"/>
      <c r="C107" s="305"/>
      <c r="D107" s="305"/>
      <c r="E107" s="305"/>
      <c r="G107" s="162" t="s">
        <v>63</v>
      </c>
      <c r="H107" s="163" t="s">
        <v>64</v>
      </c>
      <c r="I107" s="164" t="s">
        <v>65</v>
      </c>
      <c r="J107" s="164" t="s">
        <v>66</v>
      </c>
      <c r="K107" s="164" t="s">
        <v>67</v>
      </c>
    </row>
    <row r="108" spans="1:11" ht="24.4" customHeight="1" x14ac:dyDescent="0.25">
      <c r="A108" s="276" t="s">
        <v>68</v>
      </c>
      <c r="B108" s="276"/>
      <c r="C108" s="276"/>
      <c r="D108" s="276"/>
      <c r="E108" s="276"/>
      <c r="G108" s="165">
        <f>'MEMÓRIA CÁLCULO DAS OBRIGAÇÕES'!L110</f>
        <v>0</v>
      </c>
      <c r="H108" s="165">
        <f>'MEMÓRIA CÁLCULO DAS OBRIGAÇÕES'!M110</f>
        <v>0</v>
      </c>
      <c r="I108" s="165">
        <f>'MEMÓRIA CÁLCULO DAS OBRIGAÇÕES'!N110</f>
        <v>0</v>
      </c>
      <c r="J108" s="166">
        <f>'MEMÓRIA CÁLCULO DAS OBRIGAÇÕES'!O110</f>
        <v>0</v>
      </c>
      <c r="K108" s="167">
        <f>'MEMÓRIA CÁLCULO DAS OBRIGAÇÕES'!P110</f>
        <v>0</v>
      </c>
    </row>
    <row r="109" spans="1:11" x14ac:dyDescent="0.25">
      <c r="A109" s="306"/>
      <c r="B109" s="306"/>
      <c r="C109" s="306"/>
      <c r="D109" s="306"/>
      <c r="E109" s="306"/>
    </row>
    <row r="110" spans="1:11" ht="18.75" customHeight="1" x14ac:dyDescent="0.25">
      <c r="A110" s="307" t="s">
        <v>287</v>
      </c>
      <c r="B110" s="307"/>
      <c r="C110" s="307"/>
      <c r="D110" s="307"/>
      <c r="E110" s="307"/>
    </row>
    <row r="111" spans="1:11" ht="15.95" customHeight="1" x14ac:dyDescent="0.25">
      <c r="A111" s="310" t="s">
        <v>289</v>
      </c>
      <c r="B111" s="310"/>
      <c r="C111" s="310"/>
      <c r="D111" s="310"/>
      <c r="E111" s="310"/>
    </row>
    <row r="112" spans="1:11" x14ac:dyDescent="0.25">
      <c r="A112" s="168"/>
      <c r="B112" s="169"/>
      <c r="C112" s="169"/>
      <c r="D112" s="170" t="s">
        <v>28</v>
      </c>
      <c r="E112" s="171" t="s">
        <v>70</v>
      </c>
      <c r="K112" s="161" t="s">
        <v>28</v>
      </c>
    </row>
    <row r="113" spans="1:11" x14ac:dyDescent="0.25">
      <c r="A113" s="233" t="s">
        <v>71</v>
      </c>
      <c r="B113" s="234"/>
      <c r="C113" s="235" t="s">
        <v>72</v>
      </c>
      <c r="D113" s="236" t="s">
        <v>73</v>
      </c>
      <c r="E113" s="237">
        <v>1038.4000000000001</v>
      </c>
      <c r="K113" s="161" t="s">
        <v>73</v>
      </c>
    </row>
    <row r="114" spans="1:11" x14ac:dyDescent="0.25">
      <c r="A114" s="279"/>
      <c r="B114" s="279"/>
      <c r="C114" s="279"/>
      <c r="D114" s="279"/>
      <c r="E114" s="279"/>
    </row>
    <row r="115" spans="1:11" x14ac:dyDescent="0.25">
      <c r="A115" s="172" t="s">
        <v>74</v>
      </c>
      <c r="B115" s="169"/>
      <c r="C115" s="173" t="s">
        <v>75</v>
      </c>
      <c r="D115" s="170" t="s">
        <v>28</v>
      </c>
      <c r="E115" s="171" t="s">
        <v>70</v>
      </c>
      <c r="K115" s="161" t="s">
        <v>28</v>
      </c>
    </row>
    <row r="116" spans="1:11" x14ac:dyDescent="0.25">
      <c r="A116" s="168"/>
      <c r="B116" s="169"/>
      <c r="C116" s="169" t="s">
        <v>76</v>
      </c>
      <c r="D116" s="174" t="s">
        <v>73</v>
      </c>
      <c r="E116" s="175">
        <v>1038.4000000000001</v>
      </c>
      <c r="K116" s="161" t="s">
        <v>73</v>
      </c>
    </row>
    <row r="117" spans="1:11" x14ac:dyDescent="0.25">
      <c r="A117" s="168"/>
      <c r="B117" s="169"/>
      <c r="C117" s="169" t="s">
        <v>77</v>
      </c>
      <c r="D117" s="174" t="s">
        <v>73</v>
      </c>
      <c r="E117" s="175">
        <v>25.95</v>
      </c>
      <c r="K117" s="161" t="s">
        <v>73</v>
      </c>
    </row>
    <row r="118" spans="1:11" x14ac:dyDescent="0.25">
      <c r="A118" s="168"/>
      <c r="B118" s="169"/>
      <c r="C118" s="173" t="s">
        <v>78</v>
      </c>
      <c r="D118" s="174" t="s">
        <v>73</v>
      </c>
      <c r="E118" s="176">
        <f>E116+E117</f>
        <v>1064.3500000000001</v>
      </c>
      <c r="K118" s="161" t="s">
        <v>73</v>
      </c>
    </row>
    <row r="119" spans="1:11" x14ac:dyDescent="0.25">
      <c r="A119" s="279"/>
      <c r="B119" s="279"/>
      <c r="C119" s="279"/>
      <c r="D119" s="279"/>
      <c r="E119" s="279"/>
    </row>
    <row r="120" spans="1:11" x14ac:dyDescent="0.25">
      <c r="A120" s="172" t="s">
        <v>79</v>
      </c>
      <c r="B120" s="169"/>
      <c r="C120" s="173" t="s">
        <v>80</v>
      </c>
      <c r="D120" s="170" t="s">
        <v>28</v>
      </c>
      <c r="E120" s="171" t="s">
        <v>70</v>
      </c>
      <c r="K120" s="161" t="s">
        <v>28</v>
      </c>
    </row>
    <row r="121" spans="1:11" x14ac:dyDescent="0.25">
      <c r="A121" s="168"/>
      <c r="B121" s="170" t="s">
        <v>81</v>
      </c>
      <c r="C121" s="173" t="s">
        <v>82</v>
      </c>
      <c r="D121" s="174" t="s">
        <v>73</v>
      </c>
      <c r="E121" s="177" t="s">
        <v>73</v>
      </c>
      <c r="K121" s="161" t="s">
        <v>73</v>
      </c>
    </row>
    <row r="122" spans="1:11" x14ac:dyDescent="0.25">
      <c r="A122" s="168"/>
      <c r="B122" s="174" t="s">
        <v>83</v>
      </c>
      <c r="C122" s="169" t="s">
        <v>84</v>
      </c>
      <c r="D122" s="178">
        <v>0.2</v>
      </c>
      <c r="E122" s="175">
        <f t="shared" ref="E122:E129" si="3">D122*$E$12</f>
        <v>207.68000000000004</v>
      </c>
      <c r="F122" s="186"/>
      <c r="K122" s="161">
        <v>0.2</v>
      </c>
    </row>
    <row r="123" spans="1:11" x14ac:dyDescent="0.25">
      <c r="A123" s="168"/>
      <c r="B123" s="174" t="s">
        <v>85</v>
      </c>
      <c r="C123" s="169" t="s">
        <v>86</v>
      </c>
      <c r="D123" s="178">
        <v>0.08</v>
      </c>
      <c r="E123" s="175">
        <f t="shared" si="3"/>
        <v>83.072000000000003</v>
      </c>
      <c r="F123" s="186"/>
      <c r="K123" s="161">
        <v>0.08</v>
      </c>
    </row>
    <row r="124" spans="1:11" x14ac:dyDescent="0.25">
      <c r="A124" s="168"/>
      <c r="B124" s="174" t="s">
        <v>87</v>
      </c>
      <c r="C124" s="169" t="s">
        <v>88</v>
      </c>
      <c r="D124" s="178">
        <v>1.4999999999999999E-2</v>
      </c>
      <c r="E124" s="175">
        <f t="shared" si="3"/>
        <v>15.576000000000001</v>
      </c>
      <c r="F124" s="186"/>
      <c r="K124" s="161">
        <v>1.4999999999999999E-2</v>
      </c>
    </row>
    <row r="125" spans="1:11" x14ac:dyDescent="0.25">
      <c r="A125" s="168"/>
      <c r="B125" s="174" t="s">
        <v>89</v>
      </c>
      <c r="C125" s="169" t="s">
        <v>90</v>
      </c>
      <c r="D125" s="178">
        <v>0.01</v>
      </c>
      <c r="E125" s="175">
        <f t="shared" si="3"/>
        <v>10.384</v>
      </c>
      <c r="F125" s="186"/>
      <c r="K125" s="161">
        <v>0.01</v>
      </c>
    </row>
    <row r="126" spans="1:11" x14ac:dyDescent="0.25">
      <c r="A126" s="168"/>
      <c r="B126" s="174" t="s">
        <v>91</v>
      </c>
      <c r="C126" s="169" t="s">
        <v>92</v>
      </c>
      <c r="D126" s="178">
        <v>2E-3</v>
      </c>
      <c r="E126" s="175">
        <f t="shared" si="3"/>
        <v>2.0768000000000004</v>
      </c>
      <c r="F126" s="186"/>
      <c r="K126" s="161">
        <v>2E-3</v>
      </c>
    </row>
    <row r="127" spans="1:11" x14ac:dyDescent="0.25">
      <c r="A127" s="168"/>
      <c r="B127" s="174" t="s">
        <v>93</v>
      </c>
      <c r="C127" s="169" t="s">
        <v>94</v>
      </c>
      <c r="D127" s="178">
        <v>6.0000000000000001E-3</v>
      </c>
      <c r="E127" s="175">
        <f t="shared" si="3"/>
        <v>6.2304000000000004</v>
      </c>
      <c r="F127" s="186"/>
      <c r="K127" s="161">
        <v>6.0000000000000001E-3</v>
      </c>
    </row>
    <row r="128" spans="1:11" x14ac:dyDescent="0.25">
      <c r="A128" s="168"/>
      <c r="B128" s="174" t="s">
        <v>95</v>
      </c>
      <c r="C128" s="169" t="s">
        <v>96</v>
      </c>
      <c r="D128" s="178">
        <v>2.5000000000000001E-2</v>
      </c>
      <c r="E128" s="175">
        <f t="shared" si="3"/>
        <v>25.960000000000004</v>
      </c>
      <c r="F128" s="186"/>
      <c r="K128" s="161">
        <v>2.5000000000000001E-2</v>
      </c>
    </row>
    <row r="129" spans="1:11" ht="25.5" x14ac:dyDescent="0.25">
      <c r="A129" s="168"/>
      <c r="B129" s="174" t="s">
        <v>97</v>
      </c>
      <c r="C129" s="169" t="s">
        <v>98</v>
      </c>
      <c r="D129" s="178">
        <v>5.2499999999999998E-2</v>
      </c>
      <c r="E129" s="175">
        <f t="shared" si="3"/>
        <v>54.516000000000005</v>
      </c>
      <c r="F129" s="186"/>
      <c r="K129" s="161">
        <v>5.2499999999999998E-2</v>
      </c>
    </row>
    <row r="130" spans="1:11" x14ac:dyDescent="0.25">
      <c r="A130" s="168"/>
      <c r="B130" s="169"/>
      <c r="C130" s="170" t="s">
        <v>99</v>
      </c>
      <c r="D130" s="179">
        <v>0.39050000000000001</v>
      </c>
      <c r="E130" s="176">
        <f>SUM(E122:E129)</f>
        <v>405.49520000000007</v>
      </c>
      <c r="K130" s="161">
        <v>0.39050000000000001</v>
      </c>
    </row>
    <row r="131" spans="1:11" x14ac:dyDescent="0.25">
      <c r="A131" s="279"/>
      <c r="B131" s="279"/>
      <c r="C131" s="279"/>
      <c r="D131" s="279"/>
      <c r="E131" s="279"/>
    </row>
    <row r="132" spans="1:11" x14ac:dyDescent="0.25">
      <c r="A132" s="168"/>
      <c r="B132" s="170" t="s">
        <v>100</v>
      </c>
      <c r="C132" s="173" t="s">
        <v>101</v>
      </c>
      <c r="D132" s="170" t="s">
        <v>28</v>
      </c>
      <c r="E132" s="171" t="s">
        <v>70</v>
      </c>
      <c r="K132" s="161" t="s">
        <v>28</v>
      </c>
    </row>
    <row r="133" spans="1:11" x14ac:dyDescent="0.25">
      <c r="A133" s="168"/>
      <c r="B133" s="174" t="s">
        <v>102</v>
      </c>
      <c r="C133" s="169" t="s">
        <v>103</v>
      </c>
      <c r="D133" s="178">
        <v>8.3330000000000001E-2</v>
      </c>
      <c r="E133" s="175">
        <f t="shared" ref="E133:E140" si="4">D133*$E$12</f>
        <v>86.529872000000012</v>
      </c>
      <c r="G133" s="186"/>
      <c r="K133" s="161">
        <v>8.3330000000000001E-2</v>
      </c>
    </row>
    <row r="134" spans="1:11" x14ac:dyDescent="0.25">
      <c r="A134" s="168"/>
      <c r="B134" s="174" t="s">
        <v>104</v>
      </c>
      <c r="C134" s="169" t="s">
        <v>105</v>
      </c>
      <c r="D134" s="178">
        <v>0.11111</v>
      </c>
      <c r="E134" s="175">
        <f t="shared" si="4"/>
        <v>115.37662400000001</v>
      </c>
      <c r="G134" s="186"/>
      <c r="K134" s="161">
        <v>0.11111</v>
      </c>
    </row>
    <row r="135" spans="1:11" x14ac:dyDescent="0.25">
      <c r="A135" s="168"/>
      <c r="B135" s="174" t="s">
        <v>106</v>
      </c>
      <c r="C135" s="169" t="s">
        <v>107</v>
      </c>
      <c r="D135" s="178">
        <v>1.9439999999999999E-2</v>
      </c>
      <c r="E135" s="175">
        <f t="shared" si="4"/>
        <v>20.186496000000002</v>
      </c>
      <c r="G135" s="186"/>
      <c r="K135" s="161">
        <v>1.9439999999999999E-2</v>
      </c>
    </row>
    <row r="136" spans="1:11" x14ac:dyDescent="0.25">
      <c r="A136" s="168"/>
      <c r="B136" s="174" t="s">
        <v>108</v>
      </c>
      <c r="C136" s="169" t="s">
        <v>109</v>
      </c>
      <c r="D136" s="178">
        <v>1.389E-2</v>
      </c>
      <c r="E136" s="175">
        <f t="shared" si="4"/>
        <v>14.423376000000001</v>
      </c>
      <c r="G136" s="186"/>
      <c r="K136" s="161">
        <v>1.389E-2</v>
      </c>
    </row>
    <row r="137" spans="1:11" x14ac:dyDescent="0.25">
      <c r="A137" s="168"/>
      <c r="B137" s="174" t="s">
        <v>110</v>
      </c>
      <c r="C137" s="169" t="s">
        <v>111</v>
      </c>
      <c r="D137" s="178">
        <v>3.3300000000000001E-3</v>
      </c>
      <c r="E137" s="175">
        <f t="shared" si="4"/>
        <v>3.4578720000000005</v>
      </c>
      <c r="G137" s="186"/>
      <c r="K137" s="161">
        <v>3.3300000000000001E-3</v>
      </c>
    </row>
    <row r="138" spans="1:11" x14ac:dyDescent="0.25">
      <c r="A138" s="168"/>
      <c r="B138" s="174" t="s">
        <v>112</v>
      </c>
      <c r="C138" s="169" t="s">
        <v>113</v>
      </c>
      <c r="D138" s="178">
        <v>2.7699999999999999E-3</v>
      </c>
      <c r="E138" s="175">
        <f t="shared" si="4"/>
        <v>2.8763680000000003</v>
      </c>
      <c r="G138" s="186"/>
      <c r="K138" s="161">
        <v>2.7699999999999999E-3</v>
      </c>
    </row>
    <row r="139" spans="1:11" x14ac:dyDescent="0.25">
      <c r="A139" s="168"/>
      <c r="B139" s="174" t="s">
        <v>114</v>
      </c>
      <c r="C139" s="169" t="s">
        <v>115</v>
      </c>
      <c r="D139" s="178">
        <v>7.3999999999999999E-4</v>
      </c>
      <c r="E139" s="175">
        <f t="shared" si="4"/>
        <v>0.7684160000000001</v>
      </c>
      <c r="G139" s="186"/>
      <c r="K139" s="161">
        <v>7.3999999999999999E-4</v>
      </c>
    </row>
    <row r="140" spans="1:11" x14ac:dyDescent="0.25">
      <c r="A140" s="168"/>
      <c r="B140" s="174" t="s">
        <v>116</v>
      </c>
      <c r="C140" s="169" t="s">
        <v>117</v>
      </c>
      <c r="D140" s="178">
        <v>2.1000000000000001E-4</v>
      </c>
      <c r="E140" s="175">
        <f t="shared" si="4"/>
        <v>0.21806400000000004</v>
      </c>
      <c r="G140" s="186"/>
      <c r="K140" s="161">
        <v>2.1000000000000001E-4</v>
      </c>
    </row>
    <row r="141" spans="1:11" x14ac:dyDescent="0.25">
      <c r="A141" s="168"/>
      <c r="B141" s="169"/>
      <c r="C141" s="170" t="s">
        <v>118</v>
      </c>
      <c r="D141" s="179">
        <v>0.23482</v>
      </c>
      <c r="E141" s="176">
        <f>SUM(E133:E140)</f>
        <v>243.83708800000002</v>
      </c>
      <c r="K141" s="161">
        <v>0.23482</v>
      </c>
    </row>
    <row r="142" spans="1:11" x14ac:dyDescent="0.25">
      <c r="A142" s="279"/>
      <c r="B142" s="279"/>
      <c r="C142" s="279"/>
      <c r="D142" s="279"/>
      <c r="E142" s="279"/>
    </row>
    <row r="143" spans="1:11" ht="25.5" x14ac:dyDescent="0.25">
      <c r="A143" s="168"/>
      <c r="B143" s="170" t="s">
        <v>119</v>
      </c>
      <c r="C143" s="173" t="s">
        <v>120</v>
      </c>
      <c r="D143" s="170" t="s">
        <v>28</v>
      </c>
      <c r="E143" s="171" t="s">
        <v>70</v>
      </c>
      <c r="K143" s="161" t="s">
        <v>28</v>
      </c>
    </row>
    <row r="144" spans="1:11" x14ac:dyDescent="0.25">
      <c r="A144" s="168"/>
      <c r="B144" s="174" t="s">
        <v>121</v>
      </c>
      <c r="C144" s="169" t="s">
        <v>122</v>
      </c>
      <c r="D144" s="178">
        <v>4.1700000000000001E-3</v>
      </c>
      <c r="E144" s="175">
        <f t="shared" ref="E144:E149" si="5">D144*$E$12</f>
        <v>4.3301280000000002</v>
      </c>
      <c r="G144" s="186"/>
      <c r="K144" s="161">
        <v>4.1700000000000001E-3</v>
      </c>
    </row>
    <row r="145" spans="1:11" x14ac:dyDescent="0.25">
      <c r="A145" s="168"/>
      <c r="B145" s="174" t="s">
        <v>123</v>
      </c>
      <c r="C145" s="169" t="s">
        <v>124</v>
      </c>
      <c r="D145" s="178">
        <v>1.67E-3</v>
      </c>
      <c r="E145" s="175">
        <f t="shared" si="5"/>
        <v>1.7341280000000001</v>
      </c>
      <c r="G145" s="186"/>
      <c r="K145" s="161">
        <v>1.67E-3</v>
      </c>
    </row>
    <row r="146" spans="1:11" ht="38.25" x14ac:dyDescent="0.25">
      <c r="A146" s="168"/>
      <c r="B146" s="174" t="s">
        <v>125</v>
      </c>
      <c r="C146" s="169" t="s">
        <v>126</v>
      </c>
      <c r="D146" s="178">
        <v>3.2000000000000001E-2</v>
      </c>
      <c r="E146" s="175">
        <f t="shared" si="5"/>
        <v>33.228800000000007</v>
      </c>
      <c r="G146" s="186"/>
      <c r="K146" s="161">
        <v>3.2000000000000001E-2</v>
      </c>
    </row>
    <row r="147" spans="1:11" ht="38.25" x14ac:dyDescent="0.25">
      <c r="A147" s="168"/>
      <c r="B147" s="174" t="s">
        <v>127</v>
      </c>
      <c r="C147" s="169" t="s">
        <v>128</v>
      </c>
      <c r="D147" s="178">
        <v>1.6000000000000001E-3</v>
      </c>
      <c r="E147" s="175">
        <f t="shared" si="5"/>
        <v>1.6614400000000002</v>
      </c>
      <c r="G147" s="186"/>
      <c r="K147" s="161">
        <v>1.6000000000000001E-3</v>
      </c>
    </row>
    <row r="148" spans="1:11" ht="38.25" x14ac:dyDescent="0.25">
      <c r="A148" s="168"/>
      <c r="B148" s="174" t="s">
        <v>129</v>
      </c>
      <c r="C148" s="169" t="s">
        <v>130</v>
      </c>
      <c r="D148" s="178">
        <v>8.0000000000000002E-3</v>
      </c>
      <c r="E148" s="175">
        <f t="shared" si="5"/>
        <v>8.3072000000000017</v>
      </c>
      <c r="G148" s="186"/>
      <c r="K148" s="161">
        <v>8.0000000000000002E-3</v>
      </c>
    </row>
    <row r="149" spans="1:11" ht="38.25" x14ac:dyDescent="0.25">
      <c r="A149" s="168"/>
      <c r="B149" s="174" t="s">
        <v>131</v>
      </c>
      <c r="C149" s="169" t="s">
        <v>132</v>
      </c>
      <c r="D149" s="178">
        <v>4.0000000000000002E-4</v>
      </c>
      <c r="E149" s="175">
        <f t="shared" si="5"/>
        <v>0.41536000000000006</v>
      </c>
      <c r="G149" s="186"/>
      <c r="K149" s="161">
        <v>4.0000000000000002E-4</v>
      </c>
    </row>
    <row r="150" spans="1:11" x14ac:dyDescent="0.25">
      <c r="A150" s="168"/>
      <c r="B150" s="169"/>
      <c r="C150" s="170" t="s">
        <v>133</v>
      </c>
      <c r="D150" s="179">
        <v>4.7840000000000001E-2</v>
      </c>
      <c r="E150" s="176">
        <f>SUM(E144:E149)</f>
        <v>49.677056000000007</v>
      </c>
      <c r="K150" s="161">
        <v>4.7840000000000001E-2</v>
      </c>
    </row>
    <row r="151" spans="1:11" x14ac:dyDescent="0.25">
      <c r="A151" s="279"/>
      <c r="B151" s="279"/>
      <c r="C151" s="279"/>
      <c r="D151" s="279"/>
      <c r="E151" s="279"/>
    </row>
    <row r="152" spans="1:11" x14ac:dyDescent="0.25">
      <c r="A152" s="168"/>
      <c r="B152" s="170" t="s">
        <v>134</v>
      </c>
      <c r="C152" s="173" t="s">
        <v>135</v>
      </c>
      <c r="D152" s="170" t="s">
        <v>28</v>
      </c>
      <c r="E152" s="171" t="s">
        <v>70</v>
      </c>
      <c r="K152" s="161" t="s">
        <v>28</v>
      </c>
    </row>
    <row r="153" spans="1:11" ht="25.5" x14ac:dyDescent="0.25">
      <c r="A153" s="168"/>
      <c r="B153" s="174" t="s">
        <v>136</v>
      </c>
      <c r="C153" s="169" t="s">
        <v>137</v>
      </c>
      <c r="D153" s="178">
        <v>9.1700000000000004E-2</v>
      </c>
      <c r="E153" s="175">
        <f>D153*$E$12</f>
        <v>95.221280000000007</v>
      </c>
      <c r="G153" s="186"/>
      <c r="K153" s="161">
        <v>9.1700000000000004E-2</v>
      </c>
    </row>
    <row r="154" spans="1:11" x14ac:dyDescent="0.25">
      <c r="A154" s="168"/>
      <c r="B154" s="169"/>
      <c r="C154" s="170" t="s">
        <v>138</v>
      </c>
      <c r="D154" s="179">
        <v>9.1700000000000004E-2</v>
      </c>
      <c r="E154" s="176">
        <f>E153</f>
        <v>95.221280000000007</v>
      </c>
      <c r="K154" s="161">
        <v>9.1700000000000004E-2</v>
      </c>
    </row>
    <row r="155" spans="1:11" x14ac:dyDescent="0.25">
      <c r="A155" s="279"/>
      <c r="B155" s="279"/>
      <c r="C155" s="279"/>
      <c r="D155" s="279"/>
      <c r="E155" s="279"/>
    </row>
    <row r="156" spans="1:11" ht="25.5" x14ac:dyDescent="0.25">
      <c r="A156" s="168"/>
      <c r="B156" s="170" t="s">
        <v>139</v>
      </c>
      <c r="C156" s="173" t="s">
        <v>140</v>
      </c>
      <c r="D156" s="170" t="s">
        <v>28</v>
      </c>
      <c r="E156" s="171" t="s">
        <v>70</v>
      </c>
      <c r="K156" s="161" t="s">
        <v>28</v>
      </c>
    </row>
    <row r="157" spans="1:11" ht="25.5" x14ac:dyDescent="0.25">
      <c r="A157" s="168"/>
      <c r="B157" s="174" t="s">
        <v>141</v>
      </c>
      <c r="C157" s="169" t="s">
        <v>142</v>
      </c>
      <c r="D157" s="178">
        <v>3.3E-4</v>
      </c>
      <c r="E157" s="175">
        <f>D157*$E$12</f>
        <v>0.34267200000000003</v>
      </c>
      <c r="G157" s="186"/>
      <c r="K157" s="161">
        <v>3.3E-4</v>
      </c>
    </row>
    <row r="158" spans="1:11" ht="25.5" x14ac:dyDescent="0.25">
      <c r="A158" s="168"/>
      <c r="B158" s="174" t="s">
        <v>143</v>
      </c>
      <c r="C158" s="169" t="s">
        <v>144</v>
      </c>
      <c r="D158" s="178">
        <v>2.5999999999999998E-4</v>
      </c>
      <c r="E158" s="175">
        <f>D158*$E$12</f>
        <v>0.269984</v>
      </c>
      <c r="G158" s="186"/>
      <c r="K158" s="161">
        <v>2.5999999999999998E-4</v>
      </c>
    </row>
    <row r="159" spans="1:11" x14ac:dyDescent="0.25">
      <c r="A159" s="168"/>
      <c r="B159" s="169"/>
      <c r="C159" s="170" t="s">
        <v>145</v>
      </c>
      <c r="D159" s="179">
        <v>5.9000000000000003E-4</v>
      </c>
      <c r="E159" s="176">
        <f>SUM(E157:E158)</f>
        <v>0.61265600000000009</v>
      </c>
      <c r="K159" s="161">
        <v>5.9000000000000003E-4</v>
      </c>
    </row>
    <row r="160" spans="1:11" x14ac:dyDescent="0.25">
      <c r="A160" s="279"/>
      <c r="B160" s="279"/>
      <c r="C160" s="279"/>
      <c r="D160" s="279"/>
      <c r="E160" s="279"/>
    </row>
    <row r="161" spans="1:11" ht="25.5" x14ac:dyDescent="0.25">
      <c r="A161" s="168"/>
      <c r="B161" s="170" t="s">
        <v>146</v>
      </c>
      <c r="C161" s="173" t="s">
        <v>147</v>
      </c>
      <c r="D161" s="170" t="s">
        <v>28</v>
      </c>
      <c r="E161" s="171" t="s">
        <v>70</v>
      </c>
      <c r="K161" s="161" t="s">
        <v>28</v>
      </c>
    </row>
    <row r="162" spans="1:11" x14ac:dyDescent="0.25">
      <c r="A162" s="168"/>
      <c r="B162" s="174" t="s">
        <v>148</v>
      </c>
      <c r="C162" s="169" t="s">
        <v>149</v>
      </c>
      <c r="D162" s="178">
        <v>2.82E-3</v>
      </c>
      <c r="E162" s="175">
        <f>D162*$E$12</f>
        <v>2.9282880000000002</v>
      </c>
      <c r="G162" s="186"/>
      <c r="K162" s="161">
        <v>2.82E-3</v>
      </c>
    </row>
    <row r="163" spans="1:11" x14ac:dyDescent="0.25">
      <c r="A163" s="168"/>
      <c r="B163" s="169"/>
      <c r="C163" s="170" t="s">
        <v>150</v>
      </c>
      <c r="D163" s="179">
        <v>2.82E-3</v>
      </c>
      <c r="E163" s="176">
        <f>E162</f>
        <v>2.9282880000000002</v>
      </c>
      <c r="K163" s="161">
        <v>2.82E-3</v>
      </c>
    </row>
    <row r="164" spans="1:11" x14ac:dyDescent="0.25">
      <c r="A164" s="279"/>
      <c r="B164" s="279"/>
      <c r="C164" s="279"/>
      <c r="D164" s="279"/>
      <c r="E164" s="279"/>
    </row>
    <row r="165" spans="1:11" x14ac:dyDescent="0.25">
      <c r="A165" s="168"/>
      <c r="B165" s="170"/>
      <c r="C165" s="170" t="s">
        <v>151</v>
      </c>
      <c r="D165" s="179">
        <v>0.76827000000000001</v>
      </c>
      <c r="E165" s="175">
        <f>D165*$E$12</f>
        <v>797.77156800000012</v>
      </c>
      <c r="G165" s="186">
        <f>D165*$E$12</f>
        <v>797.77156800000012</v>
      </c>
      <c r="K165" s="161">
        <v>0.76827000000000001</v>
      </c>
    </row>
    <row r="166" spans="1:11" x14ac:dyDescent="0.25">
      <c r="A166" s="168"/>
      <c r="B166" s="170"/>
      <c r="C166" s="170" t="s">
        <v>152</v>
      </c>
      <c r="D166" s="170"/>
      <c r="E166" s="176">
        <f>E165+E118</f>
        <v>1862.1215680000003</v>
      </c>
    </row>
    <row r="167" spans="1:11" x14ac:dyDescent="0.25">
      <c r="A167" s="279"/>
      <c r="B167" s="279"/>
      <c r="C167" s="279"/>
      <c r="D167" s="279"/>
      <c r="E167" s="279"/>
    </row>
    <row r="168" spans="1:11" ht="15" customHeight="1" x14ac:dyDescent="0.25">
      <c r="A168" s="172" t="s">
        <v>153</v>
      </c>
      <c r="B168" s="280" t="s">
        <v>154</v>
      </c>
      <c r="C168" s="280"/>
      <c r="D168" s="170"/>
      <c r="E168" s="171" t="s">
        <v>70</v>
      </c>
    </row>
    <row r="169" spans="1:11" ht="15" customHeight="1" x14ac:dyDescent="0.25">
      <c r="A169" s="180"/>
      <c r="B169" s="281" t="s">
        <v>155</v>
      </c>
      <c r="C169" s="281"/>
      <c r="D169" s="174"/>
      <c r="E169" s="175">
        <f>(D170+D171)*2/12</f>
        <v>2.9266666666666672</v>
      </c>
    </row>
    <row r="170" spans="1:11" ht="13.9" customHeight="1" x14ac:dyDescent="0.25">
      <c r="A170" s="180"/>
      <c r="B170" s="282" t="s">
        <v>156</v>
      </c>
      <c r="C170" s="282"/>
      <c r="D170" s="190">
        <v>9.74</v>
      </c>
      <c r="E170" s="198"/>
      <c r="F170" s="185">
        <v>38.96</v>
      </c>
      <c r="K170" s="161">
        <v>38.96</v>
      </c>
    </row>
    <row r="171" spans="1:11" ht="13.9" customHeight="1" x14ac:dyDescent="0.25">
      <c r="A171" s="180"/>
      <c r="B171" s="282" t="s">
        <v>157</v>
      </c>
      <c r="C171" s="282"/>
      <c r="D171" s="190">
        <v>7.82</v>
      </c>
      <c r="E171" s="198"/>
      <c r="F171" s="185">
        <v>31.29</v>
      </c>
      <c r="K171" s="161">
        <v>31.29</v>
      </c>
    </row>
    <row r="172" spans="1:11" ht="15" customHeight="1" x14ac:dyDescent="0.25">
      <c r="A172" s="180"/>
      <c r="B172" s="281" t="s">
        <v>158</v>
      </c>
      <c r="C172" s="281"/>
      <c r="D172" s="174"/>
      <c r="E172" s="175">
        <f>(D173+D174)*2/12</f>
        <v>2.0266666666666668</v>
      </c>
    </row>
    <row r="173" spans="1:11" ht="13.9" customHeight="1" x14ac:dyDescent="0.25">
      <c r="A173" s="180"/>
      <c r="B173" s="282" t="s">
        <v>159</v>
      </c>
      <c r="C173" s="282"/>
      <c r="D173" s="190">
        <v>3.56</v>
      </c>
      <c r="E173" s="198"/>
      <c r="F173" s="185">
        <v>14.25</v>
      </c>
      <c r="K173" s="161">
        <v>14.25</v>
      </c>
    </row>
    <row r="174" spans="1:11" ht="13.9" customHeight="1" x14ac:dyDescent="0.25">
      <c r="A174" s="180"/>
      <c r="B174" s="282" t="s">
        <v>160</v>
      </c>
      <c r="C174" s="282"/>
      <c r="D174" s="190">
        <v>8.6</v>
      </c>
      <c r="E174" s="198"/>
      <c r="F174" s="185">
        <v>34.409999999999997</v>
      </c>
      <c r="K174" s="161">
        <v>34.409999999999997</v>
      </c>
    </row>
    <row r="175" spans="1:11" ht="25.5" customHeight="1" x14ac:dyDescent="0.25">
      <c r="A175" s="180"/>
      <c r="B175" s="281" t="s">
        <v>280</v>
      </c>
      <c r="C175" s="281"/>
      <c r="D175" s="209"/>
      <c r="E175" s="175">
        <f>SUM(D176:D180)*4/12</f>
        <v>22.22</v>
      </c>
    </row>
    <row r="176" spans="1:11" ht="13.9" customHeight="1" x14ac:dyDescent="0.25">
      <c r="A176" s="180"/>
      <c r="B176" s="282" t="s">
        <v>281</v>
      </c>
      <c r="C176" s="282"/>
      <c r="D176" s="190">
        <v>8.49</v>
      </c>
      <c r="E176" s="198"/>
      <c r="F176" s="185">
        <v>33.950000000000003</v>
      </c>
      <c r="K176" s="161">
        <v>33.950000000000003</v>
      </c>
    </row>
    <row r="177" spans="1:12" ht="13.9" customHeight="1" x14ac:dyDescent="0.25">
      <c r="A177" s="180"/>
      <c r="B177" s="282" t="s">
        <v>282</v>
      </c>
      <c r="C177" s="282"/>
      <c r="D177" s="190">
        <v>7.33</v>
      </c>
      <c r="E177" s="198"/>
      <c r="F177" s="185">
        <v>29.33</v>
      </c>
      <c r="K177" s="161">
        <v>29.33</v>
      </c>
    </row>
    <row r="178" spans="1:12" ht="13.9" customHeight="1" x14ac:dyDescent="0.25">
      <c r="A178" s="180"/>
      <c r="B178" s="282" t="s">
        <v>283</v>
      </c>
      <c r="C178" s="282"/>
      <c r="D178" s="190">
        <v>25.5</v>
      </c>
      <c r="E178" s="198"/>
      <c r="F178" s="185">
        <v>102.01</v>
      </c>
      <c r="K178" s="161">
        <v>102.01</v>
      </c>
    </row>
    <row r="179" spans="1:12" ht="13.9" customHeight="1" x14ac:dyDescent="0.25">
      <c r="A179" s="180"/>
      <c r="B179" s="282" t="s">
        <v>284</v>
      </c>
      <c r="C179" s="282"/>
      <c r="D179" s="190">
        <v>2.4700000000000002</v>
      </c>
      <c r="E179" s="198"/>
      <c r="F179" s="185">
        <v>9.86</v>
      </c>
      <c r="K179" s="161">
        <v>9.86</v>
      </c>
    </row>
    <row r="180" spans="1:12" ht="13.9" customHeight="1" x14ac:dyDescent="0.25">
      <c r="A180" s="180"/>
      <c r="B180" s="282" t="s">
        <v>285</v>
      </c>
      <c r="C180" s="282"/>
      <c r="D180" s="190">
        <v>22.87</v>
      </c>
      <c r="E180" s="198"/>
      <c r="F180" s="185">
        <v>91.48</v>
      </c>
      <c r="K180" s="161">
        <v>91.48</v>
      </c>
    </row>
    <row r="181" spans="1:12" ht="15" customHeight="1" x14ac:dyDescent="0.25">
      <c r="A181" s="180"/>
      <c r="B181" s="281" t="s">
        <v>195</v>
      </c>
      <c r="C181" s="281"/>
      <c r="D181" s="174"/>
      <c r="E181" s="175">
        <v>410</v>
      </c>
    </row>
    <row r="182" spans="1:12" ht="26.25" customHeight="1" x14ac:dyDescent="0.25">
      <c r="A182" s="180"/>
      <c r="B182" s="281" t="s">
        <v>196</v>
      </c>
      <c r="C182" s="281"/>
      <c r="D182" s="182">
        <v>5</v>
      </c>
      <c r="E182" s="175">
        <f>D182*25</f>
        <v>125</v>
      </c>
      <c r="K182" s="161">
        <v>5</v>
      </c>
    </row>
    <row r="183" spans="1:12" ht="15" customHeight="1" x14ac:dyDescent="0.25">
      <c r="A183" s="180" t="s">
        <v>58</v>
      </c>
      <c r="B183" s="281" t="s">
        <v>197</v>
      </c>
      <c r="C183" s="281"/>
      <c r="D183" s="174"/>
      <c r="E183" s="175">
        <v>78</v>
      </c>
    </row>
    <row r="184" spans="1:12" ht="15" customHeight="1" x14ac:dyDescent="0.25">
      <c r="A184" s="180"/>
      <c r="B184" s="281" t="s">
        <v>198</v>
      </c>
      <c r="C184" s="281"/>
      <c r="D184" s="174"/>
      <c r="E184" s="175">
        <v>8.35</v>
      </c>
    </row>
    <row r="185" spans="1:12" ht="15" customHeight="1" x14ac:dyDescent="0.25">
      <c r="A185" s="180"/>
      <c r="B185" s="281" t="s">
        <v>199</v>
      </c>
      <c r="C185" s="281"/>
      <c r="D185" s="174"/>
      <c r="E185" s="175">
        <v>75</v>
      </c>
    </row>
    <row r="186" spans="1:12" ht="15" customHeight="1" x14ac:dyDescent="0.25">
      <c r="A186" s="180"/>
      <c r="B186" s="280" t="s">
        <v>200</v>
      </c>
      <c r="C186" s="280"/>
      <c r="D186" s="174"/>
      <c r="E186" s="176">
        <f>SUM(E169,E172,E175,E181:E185)</f>
        <v>723.52333333333343</v>
      </c>
      <c r="F186" s="185"/>
    </row>
    <row r="187" spans="1:12" x14ac:dyDescent="0.25">
      <c r="A187" s="279"/>
      <c r="B187" s="279"/>
      <c r="C187" s="279"/>
      <c r="D187" s="279"/>
      <c r="E187" s="279"/>
    </row>
    <row r="188" spans="1:12" ht="33.75" customHeight="1" x14ac:dyDescent="0.25">
      <c r="A188" s="180"/>
      <c r="B188" s="280" t="s">
        <v>201</v>
      </c>
      <c r="C188" s="280"/>
      <c r="D188" s="170"/>
      <c r="E188" s="176">
        <f>E186+E166</f>
        <v>2585.6449013333336</v>
      </c>
      <c r="F188" s="186"/>
    </row>
    <row r="189" spans="1:12" x14ac:dyDescent="0.25">
      <c r="A189" s="279"/>
      <c r="B189" s="279"/>
      <c r="C189" s="279"/>
      <c r="D189" s="279"/>
      <c r="E189" s="279"/>
    </row>
    <row r="190" spans="1:12" ht="15" customHeight="1" x14ac:dyDescent="0.25">
      <c r="A190" s="172" t="s">
        <v>202</v>
      </c>
      <c r="B190" s="280" t="s">
        <v>203</v>
      </c>
      <c r="C190" s="280"/>
      <c r="D190" s="170" t="s">
        <v>28</v>
      </c>
      <c r="E190" s="171" t="s">
        <v>70</v>
      </c>
      <c r="K190" s="161" t="s">
        <v>28</v>
      </c>
    </row>
    <row r="191" spans="1:12" ht="15" customHeight="1" x14ac:dyDescent="0.25">
      <c r="A191" s="180"/>
      <c r="B191" s="281" t="s">
        <v>204</v>
      </c>
      <c r="C191" s="281"/>
      <c r="D191" s="193">
        <v>0.05</v>
      </c>
      <c r="E191" s="175">
        <f>E188*L191</f>
        <v>126.59269602497325</v>
      </c>
      <c r="F191" s="238">
        <v>0.1</v>
      </c>
      <c r="K191" s="161">
        <v>0.1</v>
      </c>
      <c r="L191" s="194">
        <v>4.8959814999999997E-2</v>
      </c>
    </row>
    <row r="192" spans="1:12" ht="15" customHeight="1" x14ac:dyDescent="0.25">
      <c r="A192" s="180"/>
      <c r="B192" s="281" t="s">
        <v>205</v>
      </c>
      <c r="C192" s="281"/>
      <c r="D192" s="193">
        <f>K192*(1-I108)</f>
        <v>0.05</v>
      </c>
      <c r="E192" s="175">
        <f>E188*L192</f>
        <v>32.320561266666672</v>
      </c>
      <c r="F192" s="238">
        <v>0.05</v>
      </c>
      <c r="K192" s="161">
        <v>0.05</v>
      </c>
      <c r="L192" s="194">
        <v>1.2500000000000001E-2</v>
      </c>
    </row>
    <row r="193" spans="1:11" ht="15" customHeight="1" x14ac:dyDescent="0.25">
      <c r="A193" s="180"/>
      <c r="B193" s="280" t="s">
        <v>206</v>
      </c>
      <c r="C193" s="280"/>
      <c r="D193" s="196">
        <f>D191+D192</f>
        <v>0.1</v>
      </c>
      <c r="E193" s="176">
        <f>E191+E192</f>
        <v>158.91325729163992</v>
      </c>
      <c r="K193" s="161">
        <v>0.15</v>
      </c>
    </row>
    <row r="194" spans="1:11" x14ac:dyDescent="0.25">
      <c r="A194" s="279"/>
      <c r="B194" s="279"/>
      <c r="C194" s="279"/>
      <c r="D194" s="279"/>
      <c r="E194" s="279"/>
    </row>
    <row r="195" spans="1:11" ht="15" customHeight="1" x14ac:dyDescent="0.25">
      <c r="A195" s="172" t="s">
        <v>207</v>
      </c>
      <c r="B195" s="280" t="s">
        <v>208</v>
      </c>
      <c r="C195" s="280"/>
      <c r="D195" s="170" t="s">
        <v>28</v>
      </c>
      <c r="E195" s="171" t="s">
        <v>70</v>
      </c>
      <c r="K195" s="161" t="s">
        <v>28</v>
      </c>
    </row>
    <row r="196" spans="1:11" ht="15" customHeight="1" x14ac:dyDescent="0.25">
      <c r="A196" s="180"/>
      <c r="B196" s="281" t="s">
        <v>209</v>
      </c>
      <c r="C196" s="281"/>
      <c r="D196" s="197">
        <v>0.05</v>
      </c>
      <c r="E196" s="198"/>
      <c r="K196" s="161">
        <v>0.05</v>
      </c>
    </row>
    <row r="197" spans="1:11" ht="15" customHeight="1" x14ac:dyDescent="0.25">
      <c r="A197" s="180"/>
      <c r="B197" s="284" t="s">
        <v>210</v>
      </c>
      <c r="C197" s="284"/>
      <c r="D197" s="197">
        <v>0.03</v>
      </c>
      <c r="E197" s="214"/>
      <c r="K197" s="161">
        <v>0.03</v>
      </c>
    </row>
    <row r="198" spans="1:11" ht="15" customHeight="1" x14ac:dyDescent="0.25">
      <c r="A198" s="180"/>
      <c r="B198" s="284" t="s">
        <v>211</v>
      </c>
      <c r="C198" s="284">
        <v>6.4999999999999997E-3</v>
      </c>
      <c r="D198" s="178">
        <v>6.4999999999999997E-3</v>
      </c>
      <c r="E198" s="214"/>
      <c r="K198" s="161">
        <v>6.4999999999999997E-3</v>
      </c>
    </row>
    <row r="199" spans="1:11" ht="15" customHeight="1" x14ac:dyDescent="0.25">
      <c r="A199" s="180"/>
      <c r="B199" s="284" t="s">
        <v>27</v>
      </c>
      <c r="C199" s="284">
        <v>8.6499999999999994E-2</v>
      </c>
      <c r="D199" s="179">
        <v>8.6499999999999994E-2</v>
      </c>
      <c r="E199" s="214"/>
      <c r="K199" s="161">
        <v>8.6499999999999994E-2</v>
      </c>
    </row>
    <row r="200" spans="1:11" ht="67.5" customHeight="1" x14ac:dyDescent="0.25">
      <c r="A200" s="180"/>
      <c r="B200" s="284" t="s">
        <v>212</v>
      </c>
      <c r="C200" s="284"/>
      <c r="D200" s="169"/>
      <c r="E200" s="214"/>
    </row>
    <row r="201" spans="1:11" ht="15" customHeight="1" x14ac:dyDescent="0.25">
      <c r="A201" s="180"/>
      <c r="B201" s="280" t="s">
        <v>213</v>
      </c>
      <c r="C201" s="280"/>
      <c r="D201" s="173"/>
      <c r="E201" s="214"/>
    </row>
    <row r="202" spans="1:11" ht="15" customHeight="1" x14ac:dyDescent="0.25">
      <c r="A202" s="180"/>
      <c r="B202" s="286" t="s">
        <v>214</v>
      </c>
      <c r="C202" s="286"/>
      <c r="D202" s="170">
        <v>1.0947</v>
      </c>
      <c r="E202" s="202">
        <v>9.4700000000000006E-2</v>
      </c>
      <c r="F202" s="186"/>
      <c r="G202" s="186"/>
      <c r="K202" s="161">
        <v>1.0947</v>
      </c>
    </row>
    <row r="203" spans="1:11" x14ac:dyDescent="0.25">
      <c r="A203" s="303"/>
      <c r="B203" s="303"/>
      <c r="C203" s="303"/>
      <c r="D203" s="303"/>
      <c r="E203" s="214"/>
    </row>
    <row r="204" spans="1:11" ht="26.25" customHeight="1" x14ac:dyDescent="0.25">
      <c r="A204" s="308" t="s">
        <v>215</v>
      </c>
      <c r="B204" s="308"/>
      <c r="C204" s="308"/>
      <c r="D204" s="308"/>
      <c r="E204" s="239">
        <f>E202*(E193+E188)</f>
        <v>259.90965762178502</v>
      </c>
    </row>
    <row r="205" spans="1:11" x14ac:dyDescent="0.25">
      <c r="A205" s="303"/>
      <c r="B205" s="303"/>
      <c r="C205" s="303"/>
      <c r="D205" s="303"/>
      <c r="E205" s="214"/>
    </row>
    <row r="206" spans="1:11" ht="39" customHeight="1" x14ac:dyDescent="0.25">
      <c r="A206" s="309" t="s">
        <v>216</v>
      </c>
      <c r="B206" s="309"/>
      <c r="C206" s="309"/>
      <c r="D206" s="309"/>
      <c r="E206" s="240">
        <f>E204+E193+E188</f>
        <v>3004.4678162467585</v>
      </c>
      <c r="H206" s="186"/>
    </row>
    <row r="209" spans="3:5" x14ac:dyDescent="0.25">
      <c r="C209" s="241" t="s">
        <v>217</v>
      </c>
      <c r="D209" s="187">
        <v>2</v>
      </c>
    </row>
    <row r="210" spans="3:5" ht="21.6" customHeight="1" x14ac:dyDescent="0.25">
      <c r="C210" s="206" t="s">
        <v>288</v>
      </c>
      <c r="D210" s="207"/>
      <c r="E210" s="208">
        <f>E206*D209</f>
        <v>6008.935632493517</v>
      </c>
    </row>
    <row r="212" spans="3:5" ht="21.6" customHeight="1" x14ac:dyDescent="0.25">
      <c r="C212" s="206" t="s">
        <v>290</v>
      </c>
      <c r="D212" s="207"/>
      <c r="E212" s="208">
        <f>E210+E105</f>
        <v>35752.079969525912</v>
      </c>
    </row>
  </sheetData>
  <mergeCells count="106">
    <mergeCell ref="B200:C200"/>
    <mergeCell ref="B201:C201"/>
    <mergeCell ref="B202:C202"/>
    <mergeCell ref="A203:D203"/>
    <mergeCell ref="A204:D204"/>
    <mergeCell ref="A205:D205"/>
    <mergeCell ref="A206:D206"/>
    <mergeCell ref="B191:C191"/>
    <mergeCell ref="B192:C192"/>
    <mergeCell ref="B193:C193"/>
    <mergeCell ref="A194:E194"/>
    <mergeCell ref="B195:C195"/>
    <mergeCell ref="B196:C196"/>
    <mergeCell ref="B197:C197"/>
    <mergeCell ref="B198:C198"/>
    <mergeCell ref="B199:C199"/>
    <mergeCell ref="B182:C182"/>
    <mergeCell ref="B183:C183"/>
    <mergeCell ref="B184:C184"/>
    <mergeCell ref="B185:C185"/>
    <mergeCell ref="B186:C186"/>
    <mergeCell ref="A187:E187"/>
    <mergeCell ref="B188:C188"/>
    <mergeCell ref="A189:E189"/>
    <mergeCell ref="B190:C190"/>
    <mergeCell ref="B173:C173"/>
    <mergeCell ref="B174:C174"/>
    <mergeCell ref="B175:C175"/>
    <mergeCell ref="B176:C176"/>
    <mergeCell ref="B177:C177"/>
    <mergeCell ref="B178:C178"/>
    <mergeCell ref="B179:C179"/>
    <mergeCell ref="B180:C180"/>
    <mergeCell ref="B181:C181"/>
    <mergeCell ref="A155:E155"/>
    <mergeCell ref="A160:E160"/>
    <mergeCell ref="A164:E164"/>
    <mergeCell ref="A167:E167"/>
    <mergeCell ref="B168:C168"/>
    <mergeCell ref="B169:C169"/>
    <mergeCell ref="B170:C170"/>
    <mergeCell ref="B171:C171"/>
    <mergeCell ref="B172:C172"/>
    <mergeCell ref="A108:E108"/>
    <mergeCell ref="A109:E109"/>
    <mergeCell ref="A110:E110"/>
    <mergeCell ref="A111:E111"/>
    <mergeCell ref="A114:E114"/>
    <mergeCell ref="A119:E119"/>
    <mergeCell ref="A131:E131"/>
    <mergeCell ref="A142:E142"/>
    <mergeCell ref="A151:E151"/>
    <mergeCell ref="B93:C93"/>
    <mergeCell ref="B94:C94"/>
    <mergeCell ref="B95:C95"/>
    <mergeCell ref="B96:C96"/>
    <mergeCell ref="A97:D97"/>
    <mergeCell ref="A98:D98"/>
    <mergeCell ref="A99:D99"/>
    <mergeCell ref="A100:D100"/>
    <mergeCell ref="A107:E107"/>
    <mergeCell ref="B84:C84"/>
    <mergeCell ref="B85:C85"/>
    <mergeCell ref="B86:C86"/>
    <mergeCell ref="B87:C87"/>
    <mergeCell ref="A88:E88"/>
    <mergeCell ref="B89:C89"/>
    <mergeCell ref="B90:C90"/>
    <mergeCell ref="B91:C91"/>
    <mergeCell ref="B92:C92"/>
    <mergeCell ref="B75:C75"/>
    <mergeCell ref="B76:C76"/>
    <mergeCell ref="B77:C77"/>
    <mergeCell ref="B78:C78"/>
    <mergeCell ref="B79:C79"/>
    <mergeCell ref="B80:C80"/>
    <mergeCell ref="A81:E81"/>
    <mergeCell ref="B82:C82"/>
    <mergeCell ref="A83:E83"/>
    <mergeCell ref="B66:C66"/>
    <mergeCell ref="B67:C67"/>
    <mergeCell ref="B68:C68"/>
    <mergeCell ref="B69:C69"/>
    <mergeCell ref="B70:C70"/>
    <mergeCell ref="B71:C71"/>
    <mergeCell ref="B72:C72"/>
    <mergeCell ref="B73:C73"/>
    <mergeCell ref="B74:C74"/>
    <mergeCell ref="A45:E45"/>
    <mergeCell ref="A49:E49"/>
    <mergeCell ref="A54:E54"/>
    <mergeCell ref="A58:E58"/>
    <mergeCell ref="A61:E61"/>
    <mergeCell ref="B62:C62"/>
    <mergeCell ref="B63:C63"/>
    <mergeCell ref="B64:C64"/>
    <mergeCell ref="B65:C65"/>
    <mergeCell ref="A1:E1"/>
    <mergeCell ref="A2:E2"/>
    <mergeCell ref="A3:E3"/>
    <mergeCell ref="A4:E4"/>
    <mergeCell ref="A5:E5"/>
    <mergeCell ref="A8:E8"/>
    <mergeCell ref="A13:E13"/>
    <mergeCell ref="A25:E25"/>
    <mergeCell ref="A36:E36"/>
  </mergeCells>
  <pageMargins left="0.51180555555555496" right="0.51180555555555496" top="0.78749999999999998" bottom="0.78749999999999998" header="0.51180555555555496" footer="0.31527777777777799"/>
  <pageSetup paperSize="9" firstPageNumber="0" fitToHeight="2" orientation="portrait" horizontalDpi="300" verticalDpi="300"/>
  <headerFooter>
    <oddFooter>&amp;CPágina &amp;P de &amp;N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76"/>
  <sheetViews>
    <sheetView zoomScale="75" zoomScaleNormal="75" workbookViewId="0">
      <selection activeCell="A2" sqref="A2"/>
    </sheetView>
  </sheetViews>
  <sheetFormatPr defaultRowHeight="15" x14ac:dyDescent="0.25"/>
  <cols>
    <col min="1" max="1" width="7.140625" style="161" customWidth="1"/>
    <col min="2" max="2" width="29.28515625" style="161" customWidth="1"/>
    <col min="3" max="3" width="55.140625" style="161" customWidth="1"/>
    <col min="4" max="4" width="12.85546875" style="161" customWidth="1"/>
    <col min="5" max="5" width="15.140625" style="161" customWidth="1"/>
    <col min="6" max="6" width="10.7109375" style="161" customWidth="1"/>
    <col min="7" max="7" width="9.140625" style="161" customWidth="1"/>
    <col min="8" max="8" width="11.7109375" style="161" customWidth="1"/>
    <col min="9" max="9" width="10.7109375" style="161" customWidth="1"/>
    <col min="10" max="10" width="9.140625" style="161" customWidth="1"/>
    <col min="11" max="11" width="11.28515625" style="161" customWidth="1"/>
    <col min="12" max="1025" width="8.7109375" style="161" customWidth="1"/>
  </cols>
  <sheetData>
    <row r="1" spans="1:11" ht="45" x14ac:dyDescent="0.25">
      <c r="A1" s="275" t="s">
        <v>62</v>
      </c>
      <c r="B1" s="275"/>
      <c r="C1" s="275"/>
      <c r="D1" s="275"/>
      <c r="E1" s="275"/>
      <c r="G1" s="162" t="s">
        <v>63</v>
      </c>
      <c r="H1" s="163" t="s">
        <v>64</v>
      </c>
      <c r="I1" s="164" t="s">
        <v>65</v>
      </c>
      <c r="J1" s="164" t="s">
        <v>66</v>
      </c>
      <c r="K1" s="164" t="s">
        <v>67</v>
      </c>
    </row>
    <row r="2" spans="1:11" ht="23.25" x14ac:dyDescent="0.25">
      <c r="A2" s="276" t="s">
        <v>68</v>
      </c>
      <c r="B2" s="276"/>
      <c r="C2" s="276"/>
      <c r="D2" s="276"/>
      <c r="E2" s="276"/>
      <c r="G2" s="165">
        <f>'MEMÓRIA CÁLCULO DAS OBRIGAÇÕES'!L4</f>
        <v>0</v>
      </c>
      <c r="H2" s="165">
        <f>'MEMÓRIA CÁLCULO DAS OBRIGAÇÕES'!M4</f>
        <v>0</v>
      </c>
      <c r="I2" s="165">
        <f>'MEMÓRIA CÁLCULO DAS OBRIGAÇÕES'!N4</f>
        <v>0</v>
      </c>
      <c r="J2" s="166">
        <f>'MEMÓRIA CÁLCULO DAS OBRIGAÇÕES'!O4</f>
        <v>0</v>
      </c>
      <c r="K2" s="167">
        <f>'MEMÓRIA CÁLCULO DAS OBRIGAÇÕES'!P4</f>
        <v>0</v>
      </c>
    </row>
    <row r="3" spans="1:11" ht="23.25" customHeight="1" x14ac:dyDescent="0.25">
      <c r="A3" s="311" t="s">
        <v>291</v>
      </c>
      <c r="B3" s="311"/>
      <c r="C3" s="311"/>
      <c r="D3" s="311"/>
      <c r="E3" s="311"/>
    </row>
    <row r="4" spans="1:11" x14ac:dyDescent="0.25">
      <c r="A4" s="278"/>
      <c r="B4" s="278"/>
      <c r="C4" s="278"/>
      <c r="D4" s="278"/>
      <c r="E4" s="278"/>
    </row>
    <row r="5" spans="1:11" ht="15" customHeight="1" x14ac:dyDescent="0.25">
      <c r="A5" s="312" t="s">
        <v>292</v>
      </c>
      <c r="B5" s="312"/>
      <c r="C5" s="312"/>
      <c r="D5" s="313"/>
      <c r="E5" s="313"/>
    </row>
    <row r="6" spans="1:11" x14ac:dyDescent="0.25">
      <c r="A6" s="230" t="s">
        <v>293</v>
      </c>
      <c r="B6" s="174" t="s">
        <v>294</v>
      </c>
      <c r="C6" s="173"/>
      <c r="D6" s="313"/>
      <c r="E6" s="313"/>
    </row>
    <row r="7" spans="1:11" x14ac:dyDescent="0.25">
      <c r="A7" s="230">
        <v>150</v>
      </c>
      <c r="B7" s="174">
        <v>25</v>
      </c>
      <c r="C7" s="174" t="s">
        <v>295</v>
      </c>
      <c r="D7" s="174" t="s">
        <v>296</v>
      </c>
      <c r="E7" s="243">
        <v>3750</v>
      </c>
      <c r="K7" s="161" t="s">
        <v>296</v>
      </c>
    </row>
    <row r="8" spans="1:11" ht="15.95" customHeight="1" x14ac:dyDescent="0.25">
      <c r="A8" s="314" t="s">
        <v>297</v>
      </c>
      <c r="B8" s="314"/>
      <c r="C8" s="314"/>
      <c r="D8" s="174" t="s">
        <v>298</v>
      </c>
      <c r="E8" s="244">
        <v>13</v>
      </c>
      <c r="K8" s="161" t="s">
        <v>298</v>
      </c>
    </row>
    <row r="9" spans="1:11" ht="15.95" customHeight="1" x14ac:dyDescent="0.25">
      <c r="A9" s="314" t="s">
        <v>299</v>
      </c>
      <c r="B9" s="314"/>
      <c r="C9" s="314"/>
      <c r="D9" s="174" t="s">
        <v>300</v>
      </c>
      <c r="E9" s="242">
        <v>288.45999999999998</v>
      </c>
      <c r="K9" s="161" t="s">
        <v>300</v>
      </c>
    </row>
    <row r="10" spans="1:11" ht="28.15" customHeight="1" x14ac:dyDescent="0.25">
      <c r="A10" s="314" t="s">
        <v>301</v>
      </c>
      <c r="B10" s="314"/>
      <c r="C10" s="314"/>
      <c r="D10" s="174" t="s">
        <v>302</v>
      </c>
      <c r="E10" s="245">
        <v>3.3639999999999999</v>
      </c>
      <c r="K10" s="161" t="s">
        <v>302</v>
      </c>
    </row>
    <row r="11" spans="1:11" ht="16.899999999999999" customHeight="1" x14ac:dyDescent="0.25">
      <c r="A11" s="315" t="s">
        <v>303</v>
      </c>
      <c r="B11" s="315"/>
      <c r="C11" s="315"/>
      <c r="D11" s="316">
        <f>E9*E10</f>
        <v>970.37943999999993</v>
      </c>
      <c r="E11" s="316"/>
      <c r="K11" s="161">
        <v>1576.875</v>
      </c>
    </row>
    <row r="12" spans="1:11" ht="15" customHeight="1" x14ac:dyDescent="0.25">
      <c r="A12" s="312" t="s">
        <v>304</v>
      </c>
      <c r="B12" s="312"/>
      <c r="C12" s="312"/>
      <c r="D12" s="313"/>
      <c r="E12" s="313"/>
    </row>
    <row r="13" spans="1:11" ht="25.5" customHeight="1" x14ac:dyDescent="0.25">
      <c r="A13" s="314" t="s">
        <v>305</v>
      </c>
      <c r="B13" s="314"/>
      <c r="C13" s="314"/>
      <c r="D13" s="313"/>
      <c r="E13" s="313"/>
    </row>
    <row r="14" spans="1:11" ht="15" customHeight="1" x14ac:dyDescent="0.25">
      <c r="A14" s="314" t="s">
        <v>306</v>
      </c>
      <c r="B14" s="314"/>
      <c r="C14" s="314"/>
      <c r="D14" s="317">
        <v>54000</v>
      </c>
      <c r="E14" s="317"/>
      <c r="K14" s="161">
        <v>77784</v>
      </c>
    </row>
    <row r="15" spans="1:11" ht="15" customHeight="1" x14ac:dyDescent="0.25">
      <c r="A15" s="314" t="s">
        <v>307</v>
      </c>
      <c r="B15" s="314"/>
      <c r="C15" s="314"/>
      <c r="D15" s="318">
        <f>D14*0.02</f>
        <v>1080</v>
      </c>
      <c r="E15" s="318"/>
      <c r="K15" s="161">
        <v>1555.68</v>
      </c>
    </row>
    <row r="16" spans="1:11" ht="15" customHeight="1" x14ac:dyDescent="0.25">
      <c r="A16" s="312" t="s">
        <v>308</v>
      </c>
      <c r="B16" s="312"/>
      <c r="C16" s="312"/>
      <c r="D16" s="319">
        <f>D15/12</f>
        <v>90</v>
      </c>
      <c r="E16" s="319"/>
      <c r="K16" s="161">
        <v>129.63999999999999</v>
      </c>
    </row>
    <row r="17" spans="1:11" ht="15" customHeight="1" x14ac:dyDescent="0.25">
      <c r="A17" s="314" t="s">
        <v>309</v>
      </c>
      <c r="B17" s="314"/>
      <c r="C17" s="314"/>
      <c r="D17" s="313"/>
      <c r="E17" s="313"/>
    </row>
    <row r="18" spans="1:11" ht="25.5" customHeight="1" x14ac:dyDescent="0.25">
      <c r="A18" s="314" t="s">
        <v>310</v>
      </c>
      <c r="B18" s="314"/>
      <c r="C18" s="314"/>
      <c r="D18" s="318">
        <v>780</v>
      </c>
      <c r="E18" s="318"/>
      <c r="K18" s="161">
        <v>780</v>
      </c>
    </row>
    <row r="19" spans="1:11" ht="15" customHeight="1" x14ac:dyDescent="0.25">
      <c r="A19" s="312" t="s">
        <v>311</v>
      </c>
      <c r="B19" s="312"/>
      <c r="C19" s="312"/>
      <c r="D19" s="319">
        <f>D18/12</f>
        <v>65</v>
      </c>
      <c r="E19" s="319"/>
      <c r="F19" s="248"/>
      <c r="K19" s="161">
        <v>65</v>
      </c>
    </row>
    <row r="20" spans="1:11" ht="15" customHeight="1" x14ac:dyDescent="0.25">
      <c r="A20" s="314" t="s">
        <v>312</v>
      </c>
      <c r="B20" s="314"/>
      <c r="C20" s="314"/>
      <c r="D20" s="320"/>
      <c r="E20" s="320"/>
    </row>
    <row r="21" spans="1:11" ht="15" customHeight="1" x14ac:dyDescent="0.25">
      <c r="A21" s="314" t="s">
        <v>313</v>
      </c>
      <c r="B21" s="314"/>
      <c r="C21" s="314"/>
      <c r="D21" s="320"/>
      <c r="E21" s="320"/>
    </row>
    <row r="22" spans="1:11" ht="15" customHeight="1" x14ac:dyDescent="0.25">
      <c r="A22" s="314" t="s">
        <v>314</v>
      </c>
      <c r="B22" s="314"/>
      <c r="C22" s="314"/>
      <c r="D22" s="318">
        <v>4500</v>
      </c>
      <c r="E22" s="318"/>
      <c r="K22" s="161">
        <v>4500</v>
      </c>
    </row>
    <row r="23" spans="1:11" ht="15" customHeight="1" x14ac:dyDescent="0.25">
      <c r="A23" s="314" t="s">
        <v>313</v>
      </c>
      <c r="B23" s="314"/>
      <c r="C23" s="314"/>
      <c r="D23" s="318">
        <f>D22/4</f>
        <v>1125</v>
      </c>
      <c r="E23" s="318"/>
      <c r="K23" s="161">
        <v>1125</v>
      </c>
    </row>
    <row r="24" spans="1:11" ht="15" customHeight="1" x14ac:dyDescent="0.25">
      <c r="A24" s="312" t="s">
        <v>315</v>
      </c>
      <c r="B24" s="312"/>
      <c r="C24" s="312"/>
      <c r="D24" s="319">
        <f>D23/12</f>
        <v>93.75</v>
      </c>
      <c r="E24" s="319"/>
      <c r="K24" s="161">
        <v>93.75</v>
      </c>
    </row>
    <row r="25" spans="1:11" ht="16.899999999999999" customHeight="1" x14ac:dyDescent="0.25">
      <c r="A25" s="315" t="s">
        <v>316</v>
      </c>
      <c r="B25" s="315"/>
      <c r="C25" s="315"/>
      <c r="D25" s="316">
        <f>SUM(D16,D19,D24)</f>
        <v>248.75</v>
      </c>
      <c r="E25" s="316"/>
      <c r="K25" s="161">
        <v>288.39</v>
      </c>
    </row>
    <row r="26" spans="1:11" ht="15" customHeight="1" x14ac:dyDescent="0.25">
      <c r="A26" s="312" t="s">
        <v>317</v>
      </c>
      <c r="B26" s="312"/>
      <c r="C26" s="312"/>
      <c r="D26" s="321"/>
      <c r="E26" s="321"/>
    </row>
    <row r="27" spans="1:11" ht="15" customHeight="1" x14ac:dyDescent="0.25">
      <c r="A27" s="314" t="s">
        <v>318</v>
      </c>
      <c r="B27" s="314"/>
      <c r="C27" s="314"/>
      <c r="D27" s="313"/>
      <c r="E27" s="313"/>
    </row>
    <row r="28" spans="1:11" ht="15.95" customHeight="1" x14ac:dyDescent="0.25">
      <c r="A28" s="314" t="s">
        <v>319</v>
      </c>
      <c r="B28" s="314"/>
      <c r="C28" s="314"/>
      <c r="D28" s="174" t="s">
        <v>300</v>
      </c>
      <c r="E28" s="249">
        <v>1.88</v>
      </c>
      <c r="K28" s="161" t="s">
        <v>300</v>
      </c>
    </row>
    <row r="29" spans="1:11" ht="15.95" customHeight="1" x14ac:dyDescent="0.25">
      <c r="A29" s="314" t="s">
        <v>320</v>
      </c>
      <c r="B29" s="314"/>
      <c r="C29" s="314"/>
      <c r="D29" s="174" t="s">
        <v>321</v>
      </c>
      <c r="E29" s="250">
        <v>22.18</v>
      </c>
      <c r="K29" s="161" t="s">
        <v>321</v>
      </c>
    </row>
    <row r="30" spans="1:11" ht="15" customHeight="1" x14ac:dyDescent="0.25">
      <c r="A30" s="322" t="s">
        <v>322</v>
      </c>
      <c r="B30" s="322"/>
      <c r="C30" s="322"/>
      <c r="D30" s="319">
        <f>E28*E29</f>
        <v>41.698399999999999</v>
      </c>
      <c r="E30" s="319"/>
      <c r="F30" s="248"/>
      <c r="K30" s="161">
        <v>41.698399999999999</v>
      </c>
    </row>
    <row r="31" spans="1:11" ht="25.5" customHeight="1" x14ac:dyDescent="0.25">
      <c r="A31" s="323" t="s">
        <v>323</v>
      </c>
      <c r="B31" s="323"/>
      <c r="C31" s="323"/>
      <c r="D31" s="320"/>
      <c r="E31" s="320"/>
      <c r="F31" s="248"/>
    </row>
    <row r="32" spans="1:11" ht="15.75" customHeight="1" x14ac:dyDescent="0.25">
      <c r="A32" s="323" t="s">
        <v>324</v>
      </c>
      <c r="B32" s="323"/>
      <c r="C32" s="323"/>
      <c r="D32" s="174" t="s">
        <v>300</v>
      </c>
      <c r="E32" s="249">
        <v>7.4999999999999997E-2</v>
      </c>
      <c r="K32" s="161" t="s">
        <v>300</v>
      </c>
    </row>
    <row r="33" spans="1:11" ht="15.75" customHeight="1" x14ac:dyDescent="0.25">
      <c r="A33" s="323" t="s">
        <v>325</v>
      </c>
      <c r="B33" s="323"/>
      <c r="C33" s="323"/>
      <c r="D33" s="174" t="s">
        <v>321</v>
      </c>
      <c r="E33" s="249">
        <v>62.7</v>
      </c>
      <c r="K33" s="161" t="s">
        <v>321</v>
      </c>
    </row>
    <row r="34" spans="1:11" ht="15" customHeight="1" x14ac:dyDescent="0.25">
      <c r="A34" s="322" t="s">
        <v>326</v>
      </c>
      <c r="B34" s="322"/>
      <c r="C34" s="322"/>
      <c r="D34" s="319">
        <f>E33*E32</f>
        <v>4.7024999999999997</v>
      </c>
      <c r="E34" s="319"/>
      <c r="K34" s="161">
        <v>4.7024999999999997</v>
      </c>
    </row>
    <row r="35" spans="1:11" ht="16.5" customHeight="1" x14ac:dyDescent="0.25">
      <c r="A35" s="315" t="s">
        <v>327</v>
      </c>
      <c r="B35" s="315"/>
      <c r="C35" s="315"/>
      <c r="D35" s="316">
        <f>D34+D30</f>
        <v>46.4009</v>
      </c>
      <c r="E35" s="316"/>
      <c r="K35" s="161">
        <v>46.4009</v>
      </c>
    </row>
    <row r="36" spans="1:11" ht="15" customHeight="1" x14ac:dyDescent="0.25">
      <c r="A36" s="322" t="s">
        <v>328</v>
      </c>
      <c r="B36" s="322"/>
      <c r="C36" s="322"/>
      <c r="D36" s="321"/>
      <c r="E36" s="321"/>
    </row>
    <row r="37" spans="1:11" ht="15.95" customHeight="1" x14ac:dyDescent="0.25">
      <c r="A37" s="323" t="s">
        <v>329</v>
      </c>
      <c r="B37" s="323"/>
      <c r="C37" s="323"/>
      <c r="D37" s="174" t="s">
        <v>296</v>
      </c>
      <c r="E37" s="251">
        <v>3750</v>
      </c>
      <c r="K37" s="161" t="s">
        <v>296</v>
      </c>
    </row>
    <row r="38" spans="1:11" ht="15.95" customHeight="1" x14ac:dyDescent="0.25">
      <c r="A38" s="323" t="s">
        <v>330</v>
      </c>
      <c r="B38" s="323"/>
      <c r="C38" s="323"/>
      <c r="D38" s="174" t="s">
        <v>331</v>
      </c>
      <c r="E38" s="252">
        <v>578.63</v>
      </c>
      <c r="K38" s="161" t="s">
        <v>331</v>
      </c>
    </row>
    <row r="39" spans="1:11" ht="15.95" customHeight="1" x14ac:dyDescent="0.25">
      <c r="A39" s="323" t="s">
        <v>332</v>
      </c>
      <c r="B39" s="323"/>
      <c r="C39" s="323"/>
      <c r="D39" s="174" t="s">
        <v>296</v>
      </c>
      <c r="E39" s="251">
        <v>40000</v>
      </c>
      <c r="K39" s="161" t="s">
        <v>296</v>
      </c>
    </row>
    <row r="40" spans="1:11" ht="15.95" customHeight="1" x14ac:dyDescent="0.25">
      <c r="A40" s="323" t="s">
        <v>333</v>
      </c>
      <c r="B40" s="323"/>
      <c r="C40" s="323"/>
      <c r="D40" s="174" t="s">
        <v>334</v>
      </c>
      <c r="E40" s="253">
        <f>E38/E39</f>
        <v>1.4465749999999999E-2</v>
      </c>
      <c r="K40" s="161" t="s">
        <v>334</v>
      </c>
    </row>
    <row r="41" spans="1:11" ht="15.95" customHeight="1" x14ac:dyDescent="0.25">
      <c r="A41" s="323" t="s">
        <v>335</v>
      </c>
      <c r="B41" s="323"/>
      <c r="C41" s="323"/>
      <c r="D41" s="174" t="s">
        <v>331</v>
      </c>
      <c r="E41" s="252">
        <f>E40*E37</f>
        <v>54.246562499999996</v>
      </c>
      <c r="K41" s="161" t="s">
        <v>331</v>
      </c>
    </row>
    <row r="42" spans="1:11" ht="15.95" customHeight="1" x14ac:dyDescent="0.25">
      <c r="A42" s="323" t="s">
        <v>336</v>
      </c>
      <c r="B42" s="323"/>
      <c r="C42" s="323"/>
      <c r="D42" s="174" t="s">
        <v>337</v>
      </c>
      <c r="E42" s="249">
        <v>4</v>
      </c>
      <c r="K42" s="161" t="s">
        <v>337</v>
      </c>
    </row>
    <row r="43" spans="1:11" ht="16.899999999999999" customHeight="1" x14ac:dyDescent="0.25">
      <c r="A43" s="315" t="s">
        <v>338</v>
      </c>
      <c r="B43" s="315"/>
      <c r="C43" s="315"/>
      <c r="D43" s="316">
        <f>E42*E41</f>
        <v>216.98624999999998</v>
      </c>
      <c r="E43" s="316"/>
      <c r="K43" s="161">
        <v>216.98625000000001</v>
      </c>
    </row>
    <row r="44" spans="1:11" ht="15" customHeight="1" x14ac:dyDescent="0.25">
      <c r="A44" s="308" t="s">
        <v>339</v>
      </c>
      <c r="B44" s="308"/>
      <c r="C44" s="308"/>
      <c r="D44" s="321"/>
      <c r="E44" s="321"/>
    </row>
    <row r="45" spans="1:11" ht="15.75" customHeight="1" x14ac:dyDescent="0.25">
      <c r="A45" s="323" t="s">
        <v>306</v>
      </c>
      <c r="B45" s="323"/>
      <c r="C45" s="323"/>
      <c r="D45" s="174" t="s">
        <v>331</v>
      </c>
      <c r="E45" s="254">
        <v>54000</v>
      </c>
      <c r="K45" s="161" t="s">
        <v>331</v>
      </c>
    </row>
    <row r="46" spans="1:11" ht="15.95" customHeight="1" x14ac:dyDescent="0.25">
      <c r="A46" s="323" t="s">
        <v>340</v>
      </c>
      <c r="B46" s="323"/>
      <c r="C46" s="323"/>
      <c r="D46" s="174" t="s">
        <v>341</v>
      </c>
      <c r="E46" s="249">
        <v>96</v>
      </c>
      <c r="K46" s="161" t="s">
        <v>341</v>
      </c>
    </row>
    <row r="47" spans="1:11" ht="15.95" customHeight="1" x14ac:dyDescent="0.25">
      <c r="A47" s="323" t="s">
        <v>342</v>
      </c>
      <c r="B47" s="323"/>
      <c r="C47" s="323"/>
      <c r="D47" s="174" t="s">
        <v>331</v>
      </c>
      <c r="E47" s="252">
        <f>E45/E46</f>
        <v>562.5</v>
      </c>
      <c r="K47" s="161" t="s">
        <v>331</v>
      </c>
    </row>
    <row r="48" spans="1:11" ht="16.5" customHeight="1" x14ac:dyDescent="0.25">
      <c r="A48" s="315" t="s">
        <v>343</v>
      </c>
      <c r="B48" s="315"/>
      <c r="C48" s="315"/>
      <c r="D48" s="316">
        <f>E47</f>
        <v>562.5</v>
      </c>
      <c r="E48" s="316"/>
      <c r="K48" s="161">
        <v>810.25</v>
      </c>
    </row>
    <row r="49" spans="1:11" ht="15.75" customHeight="1" x14ac:dyDescent="0.25">
      <c r="A49" s="322" t="s">
        <v>344</v>
      </c>
      <c r="B49" s="322"/>
      <c r="C49" s="322"/>
      <c r="D49" s="321"/>
      <c r="E49" s="321"/>
    </row>
    <row r="50" spans="1:11" s="255" customFormat="1" ht="15.75" customHeight="1" x14ac:dyDescent="0.2">
      <c r="A50" s="324" t="s">
        <v>345</v>
      </c>
      <c r="B50" s="324"/>
      <c r="C50" s="324"/>
      <c r="D50" s="325">
        <f>E51/10/12</f>
        <v>450</v>
      </c>
      <c r="E50" s="325"/>
      <c r="K50" s="255">
        <v>648.20000000000005</v>
      </c>
    </row>
    <row r="51" spans="1:11" ht="15.75" customHeight="1" x14ac:dyDescent="0.25">
      <c r="A51" s="323" t="s">
        <v>346</v>
      </c>
      <c r="B51" s="323"/>
      <c r="C51" s="323"/>
      <c r="D51" s="174" t="s">
        <v>331</v>
      </c>
      <c r="E51" s="254">
        <v>54000</v>
      </c>
      <c r="I51" s="186"/>
      <c r="K51" s="161" t="s">
        <v>331</v>
      </c>
    </row>
    <row r="52" spans="1:11" ht="16.5" customHeight="1" x14ac:dyDescent="0.25">
      <c r="A52" s="315" t="s">
        <v>347</v>
      </c>
      <c r="B52" s="315"/>
      <c r="C52" s="315"/>
      <c r="D52" s="316">
        <f>D50</f>
        <v>450</v>
      </c>
      <c r="E52" s="316"/>
      <c r="G52" s="256"/>
      <c r="I52" s="186"/>
      <c r="K52" s="161">
        <v>648.20000000000005</v>
      </c>
    </row>
    <row r="53" spans="1:11" ht="36" customHeight="1" x14ac:dyDescent="0.25">
      <c r="A53" s="326" t="s">
        <v>348</v>
      </c>
      <c r="B53" s="326"/>
      <c r="C53" s="326"/>
      <c r="D53" s="327">
        <f>SUM(D52,D48,D43,D35,D25,D11)</f>
        <v>2495.0165900000002</v>
      </c>
      <c r="E53" s="327"/>
      <c r="K53" s="161">
        <v>3587.1021500000002</v>
      </c>
    </row>
    <row r="54" spans="1:11" x14ac:dyDescent="0.25">
      <c r="A54" s="189"/>
      <c r="B54" s="285"/>
      <c r="C54" s="285"/>
      <c r="D54" s="285"/>
      <c r="E54" s="285"/>
    </row>
    <row r="55" spans="1:11" ht="15" customHeight="1" x14ac:dyDescent="0.25">
      <c r="A55" s="172" t="s">
        <v>202</v>
      </c>
      <c r="B55" s="280" t="s">
        <v>203</v>
      </c>
      <c r="C55" s="280"/>
      <c r="D55" s="170" t="s">
        <v>28</v>
      </c>
      <c r="E55" s="171" t="s">
        <v>70</v>
      </c>
      <c r="K55" s="161" t="s">
        <v>28</v>
      </c>
    </row>
    <row r="56" spans="1:11" ht="15" customHeight="1" x14ac:dyDescent="0.25">
      <c r="A56" s="180"/>
      <c r="B56" s="284" t="s">
        <v>204</v>
      </c>
      <c r="C56" s="284"/>
      <c r="D56" s="193">
        <f>F56</f>
        <v>4.8959814999999997E-2</v>
      </c>
      <c r="E56" s="246">
        <f>D53*F56</f>
        <v>122.15555066833085</v>
      </c>
      <c r="F56" s="194">
        <v>4.8959814999999997E-2</v>
      </c>
      <c r="G56" s="195">
        <v>0.1</v>
      </c>
      <c r="K56" s="161">
        <v>0.1</v>
      </c>
    </row>
    <row r="57" spans="1:11" ht="15" customHeight="1" x14ac:dyDescent="0.25">
      <c r="A57" s="180"/>
      <c r="B57" s="284" t="s">
        <v>205</v>
      </c>
      <c r="C57" s="284"/>
      <c r="D57" s="193">
        <f>F57</f>
        <v>1.2500000000000001E-2</v>
      </c>
      <c r="E57" s="246">
        <f>D53*F57</f>
        <v>31.187707375000002</v>
      </c>
      <c r="F57" s="194">
        <v>1.2500000000000001E-2</v>
      </c>
      <c r="G57" s="195">
        <v>0.05</v>
      </c>
      <c r="K57" s="161">
        <v>0.05</v>
      </c>
    </row>
    <row r="58" spans="1:11" ht="15" customHeight="1" x14ac:dyDescent="0.25">
      <c r="A58" s="180"/>
      <c r="B58" s="280" t="s">
        <v>206</v>
      </c>
      <c r="C58" s="280"/>
      <c r="D58" s="196">
        <f>D56+D57</f>
        <v>6.1459815000000001E-2</v>
      </c>
      <c r="E58" s="247">
        <f>E57+E56</f>
        <v>153.34325804333085</v>
      </c>
      <c r="K58" s="161">
        <v>0.15</v>
      </c>
    </row>
    <row r="59" spans="1:11" x14ac:dyDescent="0.25">
      <c r="A59" s="189"/>
      <c r="B59" s="285"/>
      <c r="C59" s="285"/>
      <c r="D59" s="285"/>
      <c r="E59" s="285"/>
    </row>
    <row r="60" spans="1:11" ht="15" customHeight="1" x14ac:dyDescent="0.25">
      <c r="A60" s="172" t="s">
        <v>207</v>
      </c>
      <c r="B60" s="280" t="s">
        <v>208</v>
      </c>
      <c r="C60" s="280"/>
      <c r="D60" s="170" t="s">
        <v>28</v>
      </c>
      <c r="E60" s="171" t="s">
        <v>70</v>
      </c>
      <c r="K60" s="161" t="s">
        <v>28</v>
      </c>
    </row>
    <row r="61" spans="1:11" ht="15" customHeight="1" x14ac:dyDescent="0.25">
      <c r="A61" s="180"/>
      <c r="B61" s="284" t="s">
        <v>209</v>
      </c>
      <c r="C61" s="284"/>
      <c r="D61" s="197">
        <v>0.05</v>
      </c>
      <c r="E61" s="198"/>
      <c r="K61" s="161">
        <v>0.05</v>
      </c>
    </row>
    <row r="62" spans="1:11" ht="15" customHeight="1" x14ac:dyDescent="0.25">
      <c r="A62" s="180"/>
      <c r="B62" s="284" t="s">
        <v>210</v>
      </c>
      <c r="C62" s="284"/>
      <c r="D62" s="197">
        <v>0.03</v>
      </c>
      <c r="E62" s="198"/>
      <c r="K62" s="161">
        <v>0.03</v>
      </c>
    </row>
    <row r="63" spans="1:11" ht="15" customHeight="1" x14ac:dyDescent="0.25">
      <c r="A63" s="180"/>
      <c r="B63" s="284" t="s">
        <v>211</v>
      </c>
      <c r="C63" s="284"/>
      <c r="D63" s="178">
        <v>6.4999999999999997E-3</v>
      </c>
      <c r="E63" s="198"/>
      <c r="K63" s="161">
        <v>6.4999999999999997E-3</v>
      </c>
    </row>
    <row r="64" spans="1:11" ht="15" customHeight="1" x14ac:dyDescent="0.25">
      <c r="A64" s="180"/>
      <c r="B64" s="286" t="s">
        <v>27</v>
      </c>
      <c r="C64" s="286"/>
      <c r="D64" s="179">
        <v>8.6499999999999994E-2</v>
      </c>
      <c r="E64" s="200"/>
      <c r="K64" s="161">
        <v>8.6499999999999994E-2</v>
      </c>
    </row>
    <row r="65" spans="1:11" ht="52.5" customHeight="1" x14ac:dyDescent="0.25">
      <c r="A65" s="180"/>
      <c r="B65" s="284" t="s">
        <v>212</v>
      </c>
      <c r="C65" s="284"/>
      <c r="D65" s="174"/>
      <c r="E65" s="198"/>
    </row>
    <row r="66" spans="1:11" x14ac:dyDescent="0.25">
      <c r="A66" s="180"/>
      <c r="B66" s="201"/>
      <c r="C66" s="170" t="s">
        <v>213</v>
      </c>
      <c r="D66" s="170"/>
      <c r="E66" s="200"/>
    </row>
    <row r="67" spans="1:11" ht="15" customHeight="1" x14ac:dyDescent="0.25">
      <c r="A67" s="180"/>
      <c r="B67" s="286" t="s">
        <v>214</v>
      </c>
      <c r="C67" s="286"/>
      <c r="D67" s="170">
        <v>1.0947</v>
      </c>
      <c r="E67" s="202">
        <v>9.4700000000000006E-2</v>
      </c>
      <c r="K67" s="161">
        <v>1.0947</v>
      </c>
    </row>
    <row r="68" spans="1:11" x14ac:dyDescent="0.25">
      <c r="A68" s="189"/>
      <c r="B68" s="285"/>
      <c r="C68" s="285"/>
      <c r="D68" s="285"/>
      <c r="E68" s="285"/>
    </row>
    <row r="69" spans="1:11" ht="15" customHeight="1" x14ac:dyDescent="0.25">
      <c r="A69" s="189"/>
      <c r="B69" s="280" t="s">
        <v>215</v>
      </c>
      <c r="C69" s="280"/>
      <c r="D69" s="170"/>
      <c r="E69" s="247">
        <f>E67*(E58+D53)</f>
        <v>250.79967760970348</v>
      </c>
    </row>
    <row r="70" spans="1:11" x14ac:dyDescent="0.25">
      <c r="A70" s="189"/>
      <c r="B70" s="285"/>
      <c r="C70" s="285"/>
      <c r="D70" s="285"/>
      <c r="E70" s="285"/>
    </row>
    <row r="71" spans="1:11" ht="18.75" customHeight="1" x14ac:dyDescent="0.25">
      <c r="A71" s="210"/>
      <c r="B71" s="328" t="s">
        <v>216</v>
      </c>
      <c r="C71" s="328"/>
      <c r="D71" s="257"/>
      <c r="E71" s="258">
        <v>2899.17</v>
      </c>
    </row>
    <row r="74" spans="1:11" ht="18.75" customHeight="1" x14ac:dyDescent="0.25">
      <c r="C74" s="205" t="s">
        <v>349</v>
      </c>
      <c r="D74" s="161">
        <v>3</v>
      </c>
    </row>
    <row r="76" spans="1:11" ht="21.6" customHeight="1" x14ac:dyDescent="0.25">
      <c r="C76" s="206" t="s">
        <v>350</v>
      </c>
      <c r="D76" s="207"/>
      <c r="E76" s="208">
        <f>E71*D74</f>
        <v>8697.51</v>
      </c>
    </row>
  </sheetData>
  <mergeCells count="99">
    <mergeCell ref="B68:E68"/>
    <mergeCell ref="B69:C69"/>
    <mergeCell ref="B70:E70"/>
    <mergeCell ref="B71:C71"/>
    <mergeCell ref="B62:C62"/>
    <mergeCell ref="B63:C63"/>
    <mergeCell ref="B64:C64"/>
    <mergeCell ref="B65:C65"/>
    <mergeCell ref="B67:C67"/>
    <mergeCell ref="B57:C57"/>
    <mergeCell ref="B58:C58"/>
    <mergeCell ref="B59:E59"/>
    <mergeCell ref="B60:C60"/>
    <mergeCell ref="B61:C61"/>
    <mergeCell ref="A53:C53"/>
    <mergeCell ref="D53:E53"/>
    <mergeCell ref="B54:E54"/>
    <mergeCell ref="B55:C55"/>
    <mergeCell ref="B56:C56"/>
    <mergeCell ref="A50:C50"/>
    <mergeCell ref="D50:E50"/>
    <mergeCell ref="A51:C51"/>
    <mergeCell ref="A52:C52"/>
    <mergeCell ref="D52:E52"/>
    <mergeCell ref="A46:C46"/>
    <mergeCell ref="A47:C47"/>
    <mergeCell ref="A48:C48"/>
    <mergeCell ref="D48:E48"/>
    <mergeCell ref="A49:C49"/>
    <mergeCell ref="D49:E49"/>
    <mergeCell ref="A43:C43"/>
    <mergeCell ref="D43:E43"/>
    <mergeCell ref="A44:C44"/>
    <mergeCell ref="D44:E44"/>
    <mergeCell ref="A45:C45"/>
    <mergeCell ref="A38:C38"/>
    <mergeCell ref="A39:C39"/>
    <mergeCell ref="A40:C40"/>
    <mergeCell ref="A41:C41"/>
    <mergeCell ref="A42:C42"/>
    <mergeCell ref="A35:C35"/>
    <mergeCell ref="D35:E35"/>
    <mergeCell ref="A36:C36"/>
    <mergeCell ref="D36:E36"/>
    <mergeCell ref="A37:C37"/>
    <mergeCell ref="A31:C31"/>
    <mergeCell ref="D31:E31"/>
    <mergeCell ref="A32:C32"/>
    <mergeCell ref="A33:C33"/>
    <mergeCell ref="A34:C34"/>
    <mergeCell ref="D34:E34"/>
    <mergeCell ref="A27:C27"/>
    <mergeCell ref="D27:E27"/>
    <mergeCell ref="A28:C28"/>
    <mergeCell ref="A29:C29"/>
    <mergeCell ref="A30:C30"/>
    <mergeCell ref="D30:E30"/>
    <mergeCell ref="A24:C24"/>
    <mergeCell ref="D24:E24"/>
    <mergeCell ref="A25:C25"/>
    <mergeCell ref="D25:E25"/>
    <mergeCell ref="A26:C26"/>
    <mergeCell ref="D26:E26"/>
    <mergeCell ref="A21:C21"/>
    <mergeCell ref="D21:E21"/>
    <mergeCell ref="A22:C22"/>
    <mergeCell ref="D22:E22"/>
    <mergeCell ref="A23:C23"/>
    <mergeCell ref="D23:E23"/>
    <mergeCell ref="A18:C18"/>
    <mergeCell ref="D18:E18"/>
    <mergeCell ref="A19:C19"/>
    <mergeCell ref="D19:E19"/>
    <mergeCell ref="A20:C20"/>
    <mergeCell ref="D20:E20"/>
    <mergeCell ref="A15:C15"/>
    <mergeCell ref="D15:E15"/>
    <mergeCell ref="A16:C16"/>
    <mergeCell ref="D16:E16"/>
    <mergeCell ref="A17:C17"/>
    <mergeCell ref="D17:E17"/>
    <mergeCell ref="A12:C12"/>
    <mergeCell ref="D12:E12"/>
    <mergeCell ref="A13:C13"/>
    <mergeCell ref="D13:E13"/>
    <mergeCell ref="A14:C14"/>
    <mergeCell ref="D14:E14"/>
    <mergeCell ref="D6:E6"/>
    <mergeCell ref="A8:C8"/>
    <mergeCell ref="A9:C9"/>
    <mergeCell ref="A10:C10"/>
    <mergeCell ref="A11:C11"/>
    <mergeCell ref="D11:E11"/>
    <mergeCell ref="A1:E1"/>
    <mergeCell ref="A2:E2"/>
    <mergeCell ref="A3:E3"/>
    <mergeCell ref="A4:E4"/>
    <mergeCell ref="A5:C5"/>
    <mergeCell ref="D5:E5"/>
  </mergeCells>
  <pageMargins left="0.78749999999999998" right="0.78749999999999998" top="1.05277777777778" bottom="1.05277777777778" header="0.78749999999999998" footer="0.78749999999999998"/>
  <pageSetup paperSize="9" firstPageNumber="0" orientation="portrait" horizontalDpi="300" verticalDpi="300"/>
  <headerFooter>
    <oddHeader>&amp;C&amp;"Times New Roman,Normal"&amp;12&amp;A</oddHeader>
    <oddFooter>&amp;C&amp;"Times New Roman,Normal"&amp;12Página &amp;P</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2"/>
  <sheetViews>
    <sheetView topLeftCell="A91" zoomScale="75" zoomScaleNormal="75" workbookViewId="0"/>
  </sheetViews>
  <sheetFormatPr defaultRowHeight="15" x14ac:dyDescent="0.25"/>
  <cols>
    <col min="1" max="1" width="47.140625" customWidth="1"/>
    <col min="2" max="2" width="8.7109375" customWidth="1"/>
    <col min="3" max="3" width="27.140625" customWidth="1"/>
    <col min="4" max="4" width="48.140625" customWidth="1"/>
    <col min="5" max="1025" width="8.7109375" customWidth="1"/>
  </cols>
  <sheetData>
    <row r="1" spans="1:4" ht="18.75" x14ac:dyDescent="0.25">
      <c r="A1" s="329" t="s">
        <v>351</v>
      </c>
      <c r="B1" s="329"/>
      <c r="C1" s="329"/>
      <c r="D1" s="329"/>
    </row>
    <row r="2" spans="1:4" x14ac:dyDescent="0.25">
      <c r="A2" s="259"/>
    </row>
    <row r="3" spans="1:4" ht="40.5" customHeight="1" x14ac:dyDescent="0.25">
      <c r="A3" s="330" t="s">
        <v>352</v>
      </c>
      <c r="B3" s="330"/>
      <c r="C3" s="330"/>
      <c r="D3" s="330"/>
    </row>
    <row r="4" spans="1:4" x14ac:dyDescent="0.25">
      <c r="A4" s="260"/>
    </row>
    <row r="5" spans="1:4" x14ac:dyDescent="0.25">
      <c r="A5" s="260" t="s">
        <v>353</v>
      </c>
    </row>
    <row r="6" spans="1:4" x14ac:dyDescent="0.25">
      <c r="A6" s="260"/>
    </row>
    <row r="7" spans="1:4" x14ac:dyDescent="0.25">
      <c r="A7" s="261" t="s">
        <v>17</v>
      </c>
      <c r="B7" s="262" t="s">
        <v>28</v>
      </c>
      <c r="C7" s="262" t="s">
        <v>354</v>
      </c>
      <c r="D7" s="262" t="s">
        <v>355</v>
      </c>
    </row>
    <row r="8" spans="1:4" x14ac:dyDescent="0.25">
      <c r="A8" s="263" t="s">
        <v>356</v>
      </c>
      <c r="B8" s="264">
        <v>0.2</v>
      </c>
      <c r="C8" s="265" t="s">
        <v>73</v>
      </c>
      <c r="D8" s="266" t="s">
        <v>357</v>
      </c>
    </row>
    <row r="9" spans="1:4" x14ac:dyDescent="0.25">
      <c r="A9" s="263" t="s">
        <v>358</v>
      </c>
      <c r="B9" s="264">
        <v>0.08</v>
      </c>
      <c r="C9" s="265" t="s">
        <v>73</v>
      </c>
      <c r="D9" s="266" t="s">
        <v>359</v>
      </c>
    </row>
    <row r="10" spans="1:4" x14ac:dyDescent="0.25">
      <c r="A10" s="263" t="s">
        <v>360</v>
      </c>
      <c r="B10" s="264">
        <v>1.4999999999999999E-2</v>
      </c>
      <c r="C10" s="265" t="s">
        <v>73</v>
      </c>
      <c r="D10" s="266" t="s">
        <v>361</v>
      </c>
    </row>
    <row r="11" spans="1:4" x14ac:dyDescent="0.25">
      <c r="A11" s="263" t="s">
        <v>362</v>
      </c>
      <c r="B11" s="264">
        <v>0.01</v>
      </c>
      <c r="C11" s="265" t="s">
        <v>73</v>
      </c>
      <c r="D11" s="266" t="s">
        <v>363</v>
      </c>
    </row>
    <row r="12" spans="1:4" x14ac:dyDescent="0.25">
      <c r="A12" s="263" t="s">
        <v>364</v>
      </c>
      <c r="B12" s="264">
        <v>2E-3</v>
      </c>
      <c r="C12" s="265" t="s">
        <v>73</v>
      </c>
      <c r="D12" s="266" t="s">
        <v>365</v>
      </c>
    </row>
    <row r="13" spans="1:4" x14ac:dyDescent="0.25">
      <c r="A13" s="263" t="s">
        <v>366</v>
      </c>
      <c r="B13" s="264">
        <v>6.0000000000000001E-3</v>
      </c>
      <c r="C13" s="265" t="s">
        <v>73</v>
      </c>
      <c r="D13" s="266" t="s">
        <v>367</v>
      </c>
    </row>
    <row r="14" spans="1:4" x14ac:dyDescent="0.25">
      <c r="A14" s="263" t="s">
        <v>368</v>
      </c>
      <c r="B14" s="264">
        <v>2.5000000000000001E-2</v>
      </c>
      <c r="C14" s="265" t="s">
        <v>73</v>
      </c>
      <c r="D14" s="266" t="s">
        <v>369</v>
      </c>
    </row>
    <row r="15" spans="1:4" x14ac:dyDescent="0.25">
      <c r="A15" s="263" t="s">
        <v>370</v>
      </c>
      <c r="B15" s="264">
        <v>5.2499999999999998E-2</v>
      </c>
      <c r="C15" s="265" t="s">
        <v>73</v>
      </c>
      <c r="D15" s="266" t="s">
        <v>371</v>
      </c>
    </row>
    <row r="16" spans="1:4" x14ac:dyDescent="0.25">
      <c r="A16" s="267" t="s">
        <v>27</v>
      </c>
      <c r="B16" s="264">
        <v>0.39050000000000001</v>
      </c>
      <c r="C16" s="265"/>
      <c r="D16" s="266"/>
    </row>
    <row r="17" spans="1:4" x14ac:dyDescent="0.25">
      <c r="A17" s="260"/>
    </row>
    <row r="18" spans="1:4" x14ac:dyDescent="0.25">
      <c r="A18" s="260" t="s">
        <v>372</v>
      </c>
    </row>
    <row r="19" spans="1:4" x14ac:dyDescent="0.25">
      <c r="A19" s="260"/>
    </row>
    <row r="20" spans="1:4" ht="27" x14ac:dyDescent="0.25">
      <c r="A20" s="261" t="s">
        <v>17</v>
      </c>
      <c r="B20" s="262" t="s">
        <v>373</v>
      </c>
      <c r="C20" s="262" t="s">
        <v>354</v>
      </c>
      <c r="D20" s="262" t="s">
        <v>355</v>
      </c>
    </row>
    <row r="21" spans="1:4" x14ac:dyDescent="0.25">
      <c r="A21" s="263" t="s">
        <v>374</v>
      </c>
      <c r="B21" s="264">
        <v>8.3330000000000001E-2</v>
      </c>
      <c r="C21" s="268" t="s">
        <v>375</v>
      </c>
      <c r="D21" s="268" t="s">
        <v>376</v>
      </c>
    </row>
    <row r="22" spans="1:4" x14ac:dyDescent="0.25">
      <c r="A22" s="263" t="s">
        <v>377</v>
      </c>
      <c r="B22" s="264">
        <v>0.11111</v>
      </c>
      <c r="C22" s="268" t="s">
        <v>378</v>
      </c>
      <c r="D22" s="268" t="s">
        <v>379</v>
      </c>
    </row>
    <row r="23" spans="1:4" x14ac:dyDescent="0.25">
      <c r="A23" s="263" t="s">
        <v>380</v>
      </c>
      <c r="B23" s="264">
        <v>1.9439999999999999E-2</v>
      </c>
      <c r="C23" s="268" t="s">
        <v>381</v>
      </c>
      <c r="D23" s="268" t="s">
        <v>382</v>
      </c>
    </row>
    <row r="24" spans="1:4" x14ac:dyDescent="0.25">
      <c r="A24" s="263" t="s">
        <v>383</v>
      </c>
      <c r="B24" s="264">
        <v>1.389E-2</v>
      </c>
      <c r="C24" s="268" t="s">
        <v>384</v>
      </c>
      <c r="D24" s="268" t="s">
        <v>385</v>
      </c>
    </row>
    <row r="25" spans="1:4" x14ac:dyDescent="0.25">
      <c r="A25" s="263" t="s">
        <v>386</v>
      </c>
      <c r="B25" s="264">
        <v>3.3300000000000001E-3</v>
      </c>
      <c r="C25" s="268" t="s">
        <v>387</v>
      </c>
      <c r="D25" s="268" t="s">
        <v>388</v>
      </c>
    </row>
    <row r="26" spans="1:4" x14ac:dyDescent="0.25">
      <c r="A26" s="263" t="s">
        <v>389</v>
      </c>
      <c r="B26" s="264">
        <v>2.7699999999999999E-3</v>
      </c>
      <c r="C26" s="268" t="s">
        <v>390</v>
      </c>
      <c r="D26" s="268" t="s">
        <v>391</v>
      </c>
    </row>
    <row r="27" spans="1:4" x14ac:dyDescent="0.25">
      <c r="A27" s="263" t="s">
        <v>392</v>
      </c>
      <c r="B27" s="264">
        <v>7.3999999999999999E-4</v>
      </c>
      <c r="C27" s="268" t="s">
        <v>393</v>
      </c>
      <c r="D27" s="268"/>
    </row>
    <row r="28" spans="1:4" x14ac:dyDescent="0.25">
      <c r="A28" s="263" t="s">
        <v>394</v>
      </c>
      <c r="B28" s="264">
        <v>2.1000000000000001E-4</v>
      </c>
      <c r="C28" s="268" t="s">
        <v>395</v>
      </c>
      <c r="D28" s="268" t="s">
        <v>396</v>
      </c>
    </row>
    <row r="29" spans="1:4" x14ac:dyDescent="0.25">
      <c r="A29" s="269" t="s">
        <v>27</v>
      </c>
      <c r="B29" s="264">
        <v>0.23482</v>
      </c>
      <c r="C29" s="268"/>
      <c r="D29" s="268"/>
    </row>
    <row r="30" spans="1:4" x14ac:dyDescent="0.25">
      <c r="A30" s="270"/>
    </row>
    <row r="31" spans="1:4" x14ac:dyDescent="0.25">
      <c r="A31" s="270" t="s">
        <v>397</v>
      </c>
    </row>
    <row r="32" spans="1:4" ht="27" x14ac:dyDescent="0.25">
      <c r="A32" s="270" t="s">
        <v>398</v>
      </c>
    </row>
    <row r="33" spans="1:4" ht="27" x14ac:dyDescent="0.25">
      <c r="A33" s="270" t="s">
        <v>399</v>
      </c>
    </row>
    <row r="34" spans="1:4" ht="27" x14ac:dyDescent="0.25">
      <c r="A34" s="270" t="s">
        <v>400</v>
      </c>
    </row>
    <row r="35" spans="1:4" ht="27" x14ac:dyDescent="0.25">
      <c r="A35" s="270" t="s">
        <v>401</v>
      </c>
    </row>
    <row r="36" spans="1:4" ht="27" x14ac:dyDescent="0.25">
      <c r="A36" s="270" t="s">
        <v>402</v>
      </c>
    </row>
    <row r="37" spans="1:4" x14ac:dyDescent="0.25">
      <c r="A37" s="270"/>
    </row>
    <row r="38" spans="1:4" x14ac:dyDescent="0.25">
      <c r="A38" s="271"/>
    </row>
    <row r="39" spans="1:4" x14ac:dyDescent="0.25">
      <c r="A39" s="260" t="s">
        <v>403</v>
      </c>
    </row>
    <row r="40" spans="1:4" x14ac:dyDescent="0.25">
      <c r="A40" s="271"/>
    </row>
    <row r="41" spans="1:4" ht="27" x14ac:dyDescent="0.25">
      <c r="A41" s="261" t="s">
        <v>17</v>
      </c>
      <c r="B41" s="262" t="s">
        <v>373</v>
      </c>
      <c r="C41" s="262" t="s">
        <v>354</v>
      </c>
      <c r="D41" s="262" t="s">
        <v>355</v>
      </c>
    </row>
    <row r="42" spans="1:4" x14ac:dyDescent="0.25">
      <c r="A42" s="263" t="s">
        <v>404</v>
      </c>
      <c r="B42" s="264">
        <v>4.1700000000000001E-3</v>
      </c>
      <c r="C42" s="268" t="s">
        <v>405</v>
      </c>
      <c r="D42" s="268" t="s">
        <v>406</v>
      </c>
    </row>
    <row r="43" spans="1:4" x14ac:dyDescent="0.25">
      <c r="A43" s="263" t="s">
        <v>407</v>
      </c>
      <c r="B43" s="264">
        <v>1.67E-3</v>
      </c>
      <c r="C43" s="268" t="s">
        <v>408</v>
      </c>
      <c r="D43" s="268" t="s">
        <v>409</v>
      </c>
    </row>
    <row r="44" spans="1:4" x14ac:dyDescent="0.25">
      <c r="A44" s="263" t="s">
        <v>410</v>
      </c>
      <c r="B44" s="264">
        <v>3.2000000000000001E-2</v>
      </c>
      <c r="C44" s="268" t="s">
        <v>411</v>
      </c>
      <c r="D44" s="268" t="s">
        <v>412</v>
      </c>
    </row>
    <row r="45" spans="1:4" x14ac:dyDescent="0.25">
      <c r="A45" s="263" t="s">
        <v>413</v>
      </c>
      <c r="B45" s="264">
        <v>1.6000000000000001E-3</v>
      </c>
      <c r="C45" s="268" t="s">
        <v>414</v>
      </c>
      <c r="D45" s="268" t="s">
        <v>412</v>
      </c>
    </row>
    <row r="46" spans="1:4" x14ac:dyDescent="0.25">
      <c r="A46" s="263" t="s">
        <v>415</v>
      </c>
      <c r="B46" s="264">
        <v>8.0000000000000002E-3</v>
      </c>
      <c r="C46" s="268" t="s">
        <v>416</v>
      </c>
      <c r="D46" s="268" t="s">
        <v>417</v>
      </c>
    </row>
    <row r="47" spans="1:4" x14ac:dyDescent="0.25">
      <c r="A47" s="263" t="s">
        <v>418</v>
      </c>
      <c r="B47" s="264">
        <v>4.0000000000000002E-4</v>
      </c>
      <c r="C47" s="268" t="s">
        <v>419</v>
      </c>
      <c r="D47" s="268" t="s">
        <v>420</v>
      </c>
    </row>
    <row r="48" spans="1:4" x14ac:dyDescent="0.25">
      <c r="A48" s="270"/>
    </row>
    <row r="49" spans="1:4" x14ac:dyDescent="0.25">
      <c r="A49" s="331" t="s">
        <v>421</v>
      </c>
      <c r="B49" s="331"/>
      <c r="C49" s="331"/>
      <c r="D49" s="331"/>
    </row>
    <row r="50" spans="1:4" x14ac:dyDescent="0.25">
      <c r="A50" s="331" t="s">
        <v>422</v>
      </c>
      <c r="B50" s="331"/>
      <c r="C50" s="331"/>
      <c r="D50" s="331"/>
    </row>
    <row r="51" spans="1:4" x14ac:dyDescent="0.25">
      <c r="A51" s="331" t="s">
        <v>423</v>
      </c>
      <c r="B51" s="331"/>
      <c r="C51" s="331"/>
      <c r="D51" s="331"/>
    </row>
    <row r="52" spans="1:4" x14ac:dyDescent="0.25">
      <c r="A52" s="331" t="s">
        <v>424</v>
      </c>
      <c r="B52" s="331"/>
      <c r="C52" s="331"/>
      <c r="D52" s="331"/>
    </row>
    <row r="53" spans="1:4" x14ac:dyDescent="0.25">
      <c r="A53" s="331" t="s">
        <v>425</v>
      </c>
      <c r="B53" s="331"/>
      <c r="C53" s="331"/>
      <c r="D53" s="331"/>
    </row>
    <row r="54" spans="1:4" x14ac:dyDescent="0.25">
      <c r="A54" s="331" t="s">
        <v>426</v>
      </c>
      <c r="B54" s="331"/>
      <c r="C54" s="331"/>
      <c r="D54" s="331"/>
    </row>
    <row r="55" spans="1:4" x14ac:dyDescent="0.25">
      <c r="A55" s="259"/>
    </row>
    <row r="56" spans="1:4" x14ac:dyDescent="0.25">
      <c r="A56" s="260" t="s">
        <v>427</v>
      </c>
    </row>
    <row r="57" spans="1:4" x14ac:dyDescent="0.25">
      <c r="A57" s="271"/>
    </row>
    <row r="58" spans="1:4" ht="27" x14ac:dyDescent="0.25">
      <c r="A58" s="261" t="s">
        <v>17</v>
      </c>
      <c r="B58" s="262" t="s">
        <v>373</v>
      </c>
      <c r="C58" s="262" t="s">
        <v>354</v>
      </c>
      <c r="D58" s="262" t="s">
        <v>355</v>
      </c>
    </row>
    <row r="59" spans="1:4" x14ac:dyDescent="0.25">
      <c r="A59" s="263" t="s">
        <v>428</v>
      </c>
      <c r="B59" s="264">
        <v>9.1700000000000004E-2</v>
      </c>
      <c r="C59" s="268" t="s">
        <v>429</v>
      </c>
      <c r="D59" s="265"/>
    </row>
    <row r="60" spans="1:4" x14ac:dyDescent="0.25">
      <c r="A60" s="263" t="s">
        <v>27</v>
      </c>
      <c r="B60" s="264">
        <v>9.1700000000000004E-2</v>
      </c>
      <c r="C60" s="268"/>
      <c r="D60" s="265"/>
    </row>
    <row r="61" spans="1:4" x14ac:dyDescent="0.25">
      <c r="A61" s="259"/>
    </row>
    <row r="62" spans="1:4" x14ac:dyDescent="0.25">
      <c r="A62" s="260" t="s">
        <v>430</v>
      </c>
    </row>
    <row r="63" spans="1:4" x14ac:dyDescent="0.25">
      <c r="A63" s="259"/>
    </row>
    <row r="64" spans="1:4" ht="27" x14ac:dyDescent="0.25">
      <c r="A64" s="261" t="s">
        <v>17</v>
      </c>
      <c r="B64" s="262" t="s">
        <v>373</v>
      </c>
      <c r="C64" s="262" t="s">
        <v>354</v>
      </c>
      <c r="D64" s="262" t="s">
        <v>355</v>
      </c>
    </row>
    <row r="65" spans="1:4" x14ac:dyDescent="0.25">
      <c r="A65" s="263" t="s">
        <v>431</v>
      </c>
      <c r="B65" s="264">
        <v>3.3E-4</v>
      </c>
      <c r="C65" s="268" t="s">
        <v>432</v>
      </c>
      <c r="D65" s="268" t="s">
        <v>433</v>
      </c>
    </row>
    <row r="66" spans="1:4" x14ac:dyDescent="0.25">
      <c r="A66" s="263" t="s">
        <v>434</v>
      </c>
      <c r="B66" s="264">
        <v>2.5999999999999998E-4</v>
      </c>
      <c r="C66" s="268" t="s">
        <v>435</v>
      </c>
      <c r="D66" s="268"/>
    </row>
    <row r="67" spans="1:4" x14ac:dyDescent="0.25">
      <c r="A67" s="263" t="s">
        <v>27</v>
      </c>
      <c r="B67" s="264">
        <v>5.9000000000000003E-4</v>
      </c>
      <c r="C67" s="268"/>
      <c r="D67" s="268"/>
    </row>
    <row r="68" spans="1:4" x14ac:dyDescent="0.25">
      <c r="A68" s="271"/>
    </row>
    <row r="69" spans="1:4" x14ac:dyDescent="0.25">
      <c r="A69" s="260" t="s">
        <v>436</v>
      </c>
    </row>
    <row r="70" spans="1:4" x14ac:dyDescent="0.25">
      <c r="A70" s="271"/>
    </row>
    <row r="71" spans="1:4" ht="27" x14ac:dyDescent="0.25">
      <c r="A71" s="261" t="s">
        <v>17</v>
      </c>
      <c r="B71" s="262" t="s">
        <v>373</v>
      </c>
      <c r="C71" s="262" t="s">
        <v>354</v>
      </c>
      <c r="D71" s="262" t="s">
        <v>355</v>
      </c>
    </row>
    <row r="72" spans="1:4" x14ac:dyDescent="0.25">
      <c r="A72" s="263" t="s">
        <v>437</v>
      </c>
      <c r="B72" s="264">
        <v>2.82E-3</v>
      </c>
      <c r="C72" s="265" t="s">
        <v>438</v>
      </c>
      <c r="D72" s="265"/>
    </row>
    <row r="73" spans="1:4" x14ac:dyDescent="0.25">
      <c r="A73" s="263" t="s">
        <v>439</v>
      </c>
      <c r="B73" s="264">
        <v>2.82E-3</v>
      </c>
      <c r="C73" s="265"/>
      <c r="D73" s="265"/>
    </row>
    <row r="74" spans="1:4" x14ac:dyDescent="0.25">
      <c r="A74" s="271"/>
    </row>
    <row r="75" spans="1:4" x14ac:dyDescent="0.25">
      <c r="A75" s="259"/>
    </row>
    <row r="76" spans="1:4" x14ac:dyDescent="0.25">
      <c r="A76" s="270"/>
    </row>
    <row r="77" spans="1:4" x14ac:dyDescent="0.25">
      <c r="A77" s="270"/>
    </row>
    <row r="78" spans="1:4" x14ac:dyDescent="0.25">
      <c r="A78" s="270" t="s">
        <v>440</v>
      </c>
    </row>
    <row r="79" spans="1:4" x14ac:dyDescent="0.25">
      <c r="A79" s="270" t="s">
        <v>58</v>
      </c>
    </row>
    <row r="80" spans="1:4" ht="30" customHeight="1" x14ac:dyDescent="0.25">
      <c r="A80" s="332" t="s">
        <v>441</v>
      </c>
      <c r="B80" s="332"/>
      <c r="C80" s="332"/>
      <c r="D80" s="332"/>
    </row>
    <row r="81" spans="1:4" x14ac:dyDescent="0.25">
      <c r="A81" s="270"/>
    </row>
    <row r="82" spans="1:4" ht="15" customHeight="1" x14ac:dyDescent="0.25">
      <c r="A82" s="332" t="s">
        <v>442</v>
      </c>
      <c r="B82" s="332"/>
      <c r="C82" s="332"/>
      <c r="D82" s="332"/>
    </row>
    <row r="83" spans="1:4" ht="15" customHeight="1" x14ac:dyDescent="0.25">
      <c r="A83" s="332" t="s">
        <v>443</v>
      </c>
      <c r="B83" s="332"/>
      <c r="C83" s="332"/>
      <c r="D83" s="332"/>
    </row>
    <row r="84" spans="1:4" ht="24.75" customHeight="1" x14ac:dyDescent="0.25">
      <c r="A84" s="332" t="s">
        <v>444</v>
      </c>
      <c r="B84" s="332"/>
      <c r="C84" s="332"/>
      <c r="D84" s="332"/>
    </row>
    <row r="85" spans="1:4" x14ac:dyDescent="0.25">
      <c r="A85" s="271"/>
    </row>
    <row r="86" spans="1:4" x14ac:dyDescent="0.25">
      <c r="A86" s="271"/>
    </row>
    <row r="87" spans="1:4" x14ac:dyDescent="0.25">
      <c r="A87" s="333" t="s">
        <v>445</v>
      </c>
      <c r="B87" s="333"/>
      <c r="C87" s="333"/>
      <c r="D87" s="333"/>
    </row>
    <row r="88" spans="1:4" x14ac:dyDescent="0.25">
      <c r="A88" s="333" t="s">
        <v>446</v>
      </c>
      <c r="B88" s="333"/>
      <c r="C88" s="333"/>
      <c r="D88" s="333"/>
    </row>
    <row r="89" spans="1:4" x14ac:dyDescent="0.25">
      <c r="A89" s="271"/>
    </row>
    <row r="90" spans="1:4" x14ac:dyDescent="0.25">
      <c r="A90" s="272" t="s">
        <v>447</v>
      </c>
    </row>
    <row r="91" spans="1:4" ht="15" customHeight="1" x14ac:dyDescent="0.25">
      <c r="A91" s="332" t="s">
        <v>448</v>
      </c>
      <c r="B91" s="332"/>
      <c r="C91" s="332"/>
      <c r="D91" s="332"/>
    </row>
    <row r="92" spans="1:4" x14ac:dyDescent="0.25">
      <c r="A92" s="270"/>
    </row>
    <row r="93" spans="1:4" x14ac:dyDescent="0.25">
      <c r="A93" s="270"/>
    </row>
    <row r="94" spans="1:4" x14ac:dyDescent="0.25">
      <c r="A94" s="334" t="s">
        <v>449</v>
      </c>
      <c r="B94" s="334"/>
      <c r="C94" s="334"/>
      <c r="D94" s="334"/>
    </row>
    <row r="95" spans="1:4" ht="35.25" customHeight="1" x14ac:dyDescent="0.25">
      <c r="A95" s="332" t="s">
        <v>450</v>
      </c>
      <c r="B95" s="332"/>
      <c r="C95" s="332"/>
      <c r="D95" s="332"/>
    </row>
    <row r="96" spans="1:4" ht="35.25" customHeight="1" x14ac:dyDescent="0.25">
      <c r="A96" s="271"/>
    </row>
    <row r="97" spans="1:2" x14ac:dyDescent="0.25">
      <c r="A97" s="261" t="s">
        <v>451</v>
      </c>
      <c r="B97" s="262" t="s">
        <v>70</v>
      </c>
    </row>
    <row r="98" spans="1:2" x14ac:dyDescent="0.25">
      <c r="A98" s="263" t="s">
        <v>452</v>
      </c>
      <c r="B98" s="273">
        <v>1038.4000000000001</v>
      </c>
    </row>
    <row r="99" spans="1:2" x14ac:dyDescent="0.25">
      <c r="A99" s="263" t="s">
        <v>279</v>
      </c>
      <c r="B99" s="273">
        <v>1192.4000000000001</v>
      </c>
    </row>
    <row r="100" spans="1:2" x14ac:dyDescent="0.25">
      <c r="A100" s="263" t="s">
        <v>453</v>
      </c>
      <c r="B100" s="273">
        <v>1412.4</v>
      </c>
    </row>
    <row r="101" spans="1:2" x14ac:dyDescent="0.25">
      <c r="A101" s="263" t="s">
        <v>454</v>
      </c>
      <c r="B101" s="273">
        <v>1412.4</v>
      </c>
    </row>
    <row r="102" spans="1:2" x14ac:dyDescent="0.25">
      <c r="A102" s="263" t="s">
        <v>255</v>
      </c>
      <c r="B102" s="273">
        <v>1412.4</v>
      </c>
    </row>
    <row r="103" spans="1:2" x14ac:dyDescent="0.25">
      <c r="A103" s="263" t="s">
        <v>455</v>
      </c>
      <c r="B103" s="273">
        <v>1412.4</v>
      </c>
    </row>
    <row r="104" spans="1:2" x14ac:dyDescent="0.25">
      <c r="A104" s="263" t="s">
        <v>456</v>
      </c>
      <c r="B104" s="273">
        <v>1412.4</v>
      </c>
    </row>
    <row r="105" spans="1:2" x14ac:dyDescent="0.25">
      <c r="A105" s="263" t="s">
        <v>276</v>
      </c>
      <c r="B105" s="273">
        <v>1412.4</v>
      </c>
    </row>
    <row r="106" spans="1:2" x14ac:dyDescent="0.25">
      <c r="A106" s="263" t="s">
        <v>240</v>
      </c>
      <c r="B106" s="273">
        <v>1412.4</v>
      </c>
    </row>
    <row r="107" spans="1:2" x14ac:dyDescent="0.25">
      <c r="A107" s="263" t="s">
        <v>274</v>
      </c>
      <c r="B107" s="273">
        <v>1412.4</v>
      </c>
    </row>
    <row r="108" spans="1:2" x14ac:dyDescent="0.25">
      <c r="A108" s="263" t="s">
        <v>457</v>
      </c>
      <c r="B108" s="273">
        <v>1412.4</v>
      </c>
    </row>
    <row r="109" spans="1:2" x14ac:dyDescent="0.25">
      <c r="A109" s="263" t="s">
        <v>231</v>
      </c>
      <c r="B109" s="273">
        <v>1966.8</v>
      </c>
    </row>
    <row r="110" spans="1:2" x14ac:dyDescent="0.25">
      <c r="A110" s="263" t="s">
        <v>458</v>
      </c>
      <c r="B110" s="273">
        <v>1966.8</v>
      </c>
    </row>
    <row r="111" spans="1:2" x14ac:dyDescent="0.25">
      <c r="A111" s="272"/>
    </row>
    <row r="112" spans="1:2" x14ac:dyDescent="0.25">
      <c r="A112" s="272"/>
    </row>
    <row r="113" spans="1:4" x14ac:dyDescent="0.25">
      <c r="A113" s="272"/>
    </row>
    <row r="114" spans="1:4" x14ac:dyDescent="0.25">
      <c r="A114" s="272"/>
    </row>
    <row r="115" spans="1:4" x14ac:dyDescent="0.25">
      <c r="A115" s="334" t="s">
        <v>459</v>
      </c>
      <c r="B115" s="334"/>
      <c r="C115" s="334"/>
      <c r="D115" s="334"/>
    </row>
    <row r="116" spans="1:4" ht="43.5" customHeight="1" x14ac:dyDescent="0.25">
      <c r="A116" s="332" t="s">
        <v>460</v>
      </c>
      <c r="B116" s="332"/>
      <c r="C116" s="332"/>
      <c r="D116" s="332"/>
    </row>
    <row r="117" spans="1:4" x14ac:dyDescent="0.25">
      <c r="A117" s="270"/>
    </row>
    <row r="118" spans="1:4" x14ac:dyDescent="0.25">
      <c r="A118" s="270"/>
    </row>
    <row r="119" spans="1:4" x14ac:dyDescent="0.25">
      <c r="A119" s="334" t="s">
        <v>461</v>
      </c>
      <c r="B119" s="334"/>
      <c r="C119" s="334"/>
      <c r="D119" s="334"/>
    </row>
    <row r="120" spans="1:4" x14ac:dyDescent="0.25">
      <c r="A120" s="271"/>
    </row>
    <row r="121" spans="1:4" x14ac:dyDescent="0.25">
      <c r="A121" s="261" t="s">
        <v>451</v>
      </c>
      <c r="B121" s="262" t="s">
        <v>70</v>
      </c>
    </row>
    <row r="122" spans="1:4" ht="27" x14ac:dyDescent="0.25">
      <c r="A122" s="263" t="s">
        <v>462</v>
      </c>
      <c r="B122" s="273">
        <v>2241.14</v>
      </c>
    </row>
  </sheetData>
  <mergeCells count="20">
    <mergeCell ref="A94:D94"/>
    <mergeCell ref="A95:D95"/>
    <mergeCell ref="A115:D115"/>
    <mergeCell ref="A116:D116"/>
    <mergeCell ref="A119:D119"/>
    <mergeCell ref="A83:D83"/>
    <mergeCell ref="A84:D84"/>
    <mergeCell ref="A87:D87"/>
    <mergeCell ref="A88:D88"/>
    <mergeCell ref="A91:D91"/>
    <mergeCell ref="A52:D52"/>
    <mergeCell ref="A53:D53"/>
    <mergeCell ref="A54:D54"/>
    <mergeCell ref="A80:D80"/>
    <mergeCell ref="A82:D82"/>
    <mergeCell ref="A1:D1"/>
    <mergeCell ref="A3:D3"/>
    <mergeCell ref="A49:D49"/>
    <mergeCell ref="A50:D50"/>
    <mergeCell ref="A51:D51"/>
  </mergeCells>
  <pageMargins left="0.78749999999999998" right="0.78749999999999998" top="1.05277777777778" bottom="1.05277777777778" header="0.78749999999999998" footer="0.78749999999999998"/>
  <pageSetup paperSize="9" firstPageNumber="0" orientation="portrait" horizontalDpi="300" verticalDpi="300"/>
  <headerFooter>
    <oddHeader>&amp;C&amp;"Times New Roman,Normal"&amp;12&amp;A</oddHeader>
    <oddFooter>&amp;C&amp;"Times New Roman,Normal"&amp;12Página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133"/>
  <sheetViews>
    <sheetView topLeftCell="A103" zoomScale="75" zoomScaleNormal="75" workbookViewId="0">
      <selection activeCell="A2" sqref="A2"/>
    </sheetView>
  </sheetViews>
  <sheetFormatPr defaultRowHeight="15" x14ac:dyDescent="0.25"/>
  <cols>
    <col min="1" max="1" width="7.140625" style="161" customWidth="1"/>
    <col min="2" max="2" width="29.28515625" style="161" customWidth="1"/>
    <col min="3" max="3" width="55.140625" style="161" customWidth="1"/>
    <col min="4" max="4" width="12.85546875" style="161" customWidth="1"/>
    <col min="5" max="5" width="15.140625" style="161" customWidth="1"/>
    <col min="6" max="6" width="10.7109375" style="161" hidden="1" customWidth="1"/>
    <col min="7" max="7" width="9.140625" style="161" hidden="1" customWidth="1"/>
    <col min="8" max="8" width="11.7109375" style="161" hidden="1" customWidth="1"/>
    <col min="9" max="9" width="10.7109375" style="161" hidden="1" customWidth="1"/>
    <col min="10" max="10" width="9.140625" style="161" hidden="1" customWidth="1"/>
    <col min="11" max="11" width="11.28515625" style="161" hidden="1" customWidth="1"/>
    <col min="12" max="12" width="8.7109375" style="161" hidden="1" customWidth="1"/>
    <col min="13" max="1025" width="8.7109375" style="161" customWidth="1"/>
  </cols>
  <sheetData>
    <row r="1" spans="1:11" ht="45" x14ac:dyDescent="0.25">
      <c r="A1" s="275" t="s">
        <v>62</v>
      </c>
      <c r="B1" s="275"/>
      <c r="C1" s="275"/>
      <c r="D1" s="275"/>
      <c r="E1" s="275"/>
      <c r="G1" s="162" t="s">
        <v>63</v>
      </c>
      <c r="H1" s="163" t="s">
        <v>64</v>
      </c>
      <c r="I1" s="164" t="s">
        <v>65</v>
      </c>
      <c r="J1" s="164" t="s">
        <v>66</v>
      </c>
      <c r="K1" s="164" t="s">
        <v>67</v>
      </c>
    </row>
    <row r="2" spans="1:11" ht="23.25" x14ac:dyDescent="0.25">
      <c r="A2" s="276" t="s">
        <v>68</v>
      </c>
      <c r="B2" s="276"/>
      <c r="C2" s="276"/>
      <c r="D2" s="276"/>
      <c r="E2" s="276"/>
      <c r="G2" s="165">
        <f>'MEMÓRIA CÁLCULO DAS OBRIGAÇÕES'!L4</f>
        <v>0</v>
      </c>
      <c r="H2" s="165">
        <f>'MEMÓRIA CÁLCULO DAS OBRIGAÇÕES'!M4</f>
        <v>0</v>
      </c>
      <c r="I2" s="165">
        <f>'MEMÓRIA CÁLCULO DAS OBRIGAÇÕES'!N4</f>
        <v>0</v>
      </c>
      <c r="J2" s="166">
        <f>'MEMÓRIA CÁLCULO DAS OBRIGAÇÕES'!O4</f>
        <v>0</v>
      </c>
      <c r="K2" s="167">
        <f>'MEMÓRIA CÁLCULO DAS OBRIGAÇÕES'!P4</f>
        <v>0</v>
      </c>
    </row>
    <row r="3" spans="1:11" ht="36" customHeight="1" x14ac:dyDescent="0.25">
      <c r="A3" s="277" t="s">
        <v>69</v>
      </c>
      <c r="B3" s="277"/>
      <c r="C3" s="277"/>
      <c r="D3" s="277"/>
      <c r="E3" s="277"/>
    </row>
    <row r="4" spans="1:11" x14ac:dyDescent="0.25">
      <c r="A4" s="278"/>
      <c r="B4" s="278"/>
      <c r="C4" s="278"/>
      <c r="D4" s="278"/>
      <c r="E4" s="278"/>
    </row>
    <row r="5" spans="1:11" x14ac:dyDescent="0.25">
      <c r="A5" s="168"/>
      <c r="B5" s="169"/>
      <c r="C5" s="169"/>
      <c r="D5" s="170" t="s">
        <v>28</v>
      </c>
      <c r="E5" s="171" t="s">
        <v>70</v>
      </c>
      <c r="K5" s="161" t="s">
        <v>28</v>
      </c>
    </row>
    <row r="6" spans="1:11" x14ac:dyDescent="0.25">
      <c r="A6" s="172" t="s">
        <v>71</v>
      </c>
      <c r="B6" s="169"/>
      <c r="C6" s="173" t="s">
        <v>72</v>
      </c>
      <c r="D6" s="174" t="s">
        <v>73</v>
      </c>
      <c r="E6" s="175">
        <v>1412.4</v>
      </c>
      <c r="K6" s="161" t="s">
        <v>73</v>
      </c>
    </row>
    <row r="7" spans="1:11" x14ac:dyDescent="0.25">
      <c r="A7" s="279"/>
      <c r="B7" s="279"/>
      <c r="C7" s="279"/>
      <c r="D7" s="279"/>
      <c r="E7" s="279"/>
    </row>
    <row r="8" spans="1:11" x14ac:dyDescent="0.25">
      <c r="A8" s="172" t="s">
        <v>74</v>
      </c>
      <c r="B8" s="169"/>
      <c r="C8" s="173" t="s">
        <v>75</v>
      </c>
      <c r="D8" s="170" t="s">
        <v>28</v>
      </c>
      <c r="E8" s="171" t="s">
        <v>70</v>
      </c>
      <c r="K8" s="161" t="s">
        <v>28</v>
      </c>
    </row>
    <row r="9" spans="1:11" x14ac:dyDescent="0.25">
      <c r="A9" s="168"/>
      <c r="B9" s="169"/>
      <c r="C9" s="169" t="s">
        <v>76</v>
      </c>
      <c r="D9" s="174" t="s">
        <v>73</v>
      </c>
      <c r="E9" s="175">
        <v>1412.4</v>
      </c>
      <c r="K9" s="161" t="s">
        <v>73</v>
      </c>
    </row>
    <row r="10" spans="1:11" x14ac:dyDescent="0.25">
      <c r="A10" s="168"/>
      <c r="B10" s="169"/>
      <c r="C10" s="169" t="s">
        <v>77</v>
      </c>
      <c r="D10" s="174" t="s">
        <v>73</v>
      </c>
      <c r="E10" s="175">
        <v>0</v>
      </c>
      <c r="K10" s="161" t="s">
        <v>73</v>
      </c>
    </row>
    <row r="11" spans="1:11" x14ac:dyDescent="0.25">
      <c r="A11" s="168"/>
      <c r="B11" s="169"/>
      <c r="C11" s="173" t="s">
        <v>78</v>
      </c>
      <c r="D11" s="174" t="s">
        <v>73</v>
      </c>
      <c r="E11" s="176">
        <f>E10+E9</f>
        <v>1412.4</v>
      </c>
      <c r="K11" s="161" t="s">
        <v>73</v>
      </c>
    </row>
    <row r="12" spans="1:11" x14ac:dyDescent="0.25">
      <c r="A12" s="279"/>
      <c r="B12" s="279"/>
      <c r="C12" s="279"/>
      <c r="D12" s="279"/>
      <c r="E12" s="279"/>
    </row>
    <row r="13" spans="1:11" x14ac:dyDescent="0.25">
      <c r="A13" s="172" t="s">
        <v>79</v>
      </c>
      <c r="B13" s="169"/>
      <c r="C13" s="173" t="s">
        <v>80</v>
      </c>
      <c r="D13" s="170" t="s">
        <v>28</v>
      </c>
      <c r="E13" s="171" t="s">
        <v>70</v>
      </c>
      <c r="K13" s="161" t="s">
        <v>28</v>
      </c>
    </row>
    <row r="14" spans="1:11" x14ac:dyDescent="0.25">
      <c r="A14" s="168"/>
      <c r="B14" s="170" t="s">
        <v>81</v>
      </c>
      <c r="C14" s="173" t="s">
        <v>82</v>
      </c>
      <c r="D14" s="174" t="s">
        <v>73</v>
      </c>
      <c r="E14" s="177" t="s">
        <v>73</v>
      </c>
      <c r="K14" s="161" t="s">
        <v>73</v>
      </c>
    </row>
    <row r="15" spans="1:11" x14ac:dyDescent="0.25">
      <c r="A15" s="168"/>
      <c r="B15" s="174" t="s">
        <v>83</v>
      </c>
      <c r="C15" s="169" t="s">
        <v>84</v>
      </c>
      <c r="D15" s="178">
        <v>0.2</v>
      </c>
      <c r="E15" s="175">
        <f t="shared" ref="E15:E22" si="0">$E$11*D15</f>
        <v>282.48</v>
      </c>
      <c r="K15" s="161">
        <v>0.2</v>
      </c>
    </row>
    <row r="16" spans="1:11" x14ac:dyDescent="0.25">
      <c r="A16" s="168"/>
      <c r="B16" s="174" t="s">
        <v>85</v>
      </c>
      <c r="C16" s="169" t="s">
        <v>86</v>
      </c>
      <c r="D16" s="178">
        <v>0.08</v>
      </c>
      <c r="E16" s="175">
        <f t="shared" si="0"/>
        <v>112.992</v>
      </c>
      <c r="K16" s="161">
        <v>0.08</v>
      </c>
    </row>
    <row r="17" spans="1:11" x14ac:dyDescent="0.25">
      <c r="A17" s="168"/>
      <c r="B17" s="174" t="s">
        <v>87</v>
      </c>
      <c r="C17" s="169" t="s">
        <v>88</v>
      </c>
      <c r="D17" s="178">
        <v>1.4999999999999999E-2</v>
      </c>
      <c r="E17" s="175">
        <f t="shared" si="0"/>
        <v>21.186</v>
      </c>
      <c r="K17" s="161">
        <v>1.4999999999999999E-2</v>
      </c>
    </row>
    <row r="18" spans="1:11" x14ac:dyDescent="0.25">
      <c r="A18" s="168"/>
      <c r="B18" s="174" t="s">
        <v>89</v>
      </c>
      <c r="C18" s="169" t="s">
        <v>90</v>
      </c>
      <c r="D18" s="178">
        <v>0.01</v>
      </c>
      <c r="E18" s="175">
        <f t="shared" si="0"/>
        <v>14.124000000000001</v>
      </c>
      <c r="K18" s="161">
        <v>0.01</v>
      </c>
    </row>
    <row r="19" spans="1:11" x14ac:dyDescent="0.25">
      <c r="A19" s="168"/>
      <c r="B19" s="174" t="s">
        <v>91</v>
      </c>
      <c r="C19" s="169" t="s">
        <v>92</v>
      </c>
      <c r="D19" s="178">
        <v>2E-3</v>
      </c>
      <c r="E19" s="175">
        <f t="shared" si="0"/>
        <v>2.8248000000000002</v>
      </c>
      <c r="K19" s="161">
        <v>2E-3</v>
      </c>
    </row>
    <row r="20" spans="1:11" x14ac:dyDescent="0.25">
      <c r="A20" s="168"/>
      <c r="B20" s="174" t="s">
        <v>93</v>
      </c>
      <c r="C20" s="169" t="s">
        <v>94</v>
      </c>
      <c r="D20" s="178">
        <v>6.0000000000000001E-3</v>
      </c>
      <c r="E20" s="175">
        <f t="shared" si="0"/>
        <v>8.474400000000001</v>
      </c>
      <c r="K20" s="161">
        <v>6.0000000000000001E-3</v>
      </c>
    </row>
    <row r="21" spans="1:11" x14ac:dyDescent="0.25">
      <c r="A21" s="168"/>
      <c r="B21" s="174" t="s">
        <v>95</v>
      </c>
      <c r="C21" s="169" t="s">
        <v>96</v>
      </c>
      <c r="D21" s="178">
        <v>2.5000000000000001E-2</v>
      </c>
      <c r="E21" s="175">
        <f t="shared" si="0"/>
        <v>35.31</v>
      </c>
      <c r="K21" s="161">
        <v>2.5000000000000001E-2</v>
      </c>
    </row>
    <row r="22" spans="1:11" ht="25.5" x14ac:dyDescent="0.25">
      <c r="A22" s="168"/>
      <c r="B22" s="174" t="s">
        <v>97</v>
      </c>
      <c r="C22" s="169" t="s">
        <v>98</v>
      </c>
      <c r="D22" s="178">
        <v>5.2499999999999998E-2</v>
      </c>
      <c r="E22" s="175">
        <f t="shared" si="0"/>
        <v>74.150999999999996</v>
      </c>
      <c r="K22" s="161">
        <v>5.2499999999999998E-2</v>
      </c>
    </row>
    <row r="23" spans="1:11" x14ac:dyDescent="0.25">
      <c r="A23" s="168"/>
      <c r="B23" s="169"/>
      <c r="C23" s="170" t="s">
        <v>99</v>
      </c>
      <c r="D23" s="179">
        <v>0.39050000000000001</v>
      </c>
      <c r="E23" s="176">
        <f>SUM(E15:E22)</f>
        <v>551.54219999999998</v>
      </c>
      <c r="K23" s="161">
        <v>0.39050000000000001</v>
      </c>
    </row>
    <row r="24" spans="1:11" x14ac:dyDescent="0.25">
      <c r="A24" s="279"/>
      <c r="B24" s="279"/>
      <c r="C24" s="279"/>
      <c r="D24" s="279"/>
      <c r="E24" s="279"/>
    </row>
    <row r="25" spans="1:11" x14ac:dyDescent="0.25">
      <c r="A25" s="168"/>
      <c r="B25" s="170" t="s">
        <v>100</v>
      </c>
      <c r="C25" s="173" t="s">
        <v>101</v>
      </c>
      <c r="D25" s="170" t="s">
        <v>28</v>
      </c>
      <c r="E25" s="171" t="s">
        <v>70</v>
      </c>
      <c r="K25" s="161" t="s">
        <v>28</v>
      </c>
    </row>
    <row r="26" spans="1:11" x14ac:dyDescent="0.25">
      <c r="A26" s="168"/>
      <c r="B26" s="174" t="s">
        <v>102</v>
      </c>
      <c r="C26" s="169" t="s">
        <v>103</v>
      </c>
      <c r="D26" s="178">
        <v>8.3330000000000001E-2</v>
      </c>
      <c r="E26" s="175">
        <f t="shared" ref="E26:E33" si="1">$E$11*D26</f>
        <v>117.69529200000001</v>
      </c>
      <c r="K26" s="161">
        <v>8.3330000000000001E-2</v>
      </c>
    </row>
    <row r="27" spans="1:11" x14ac:dyDescent="0.25">
      <c r="A27" s="168"/>
      <c r="B27" s="174" t="s">
        <v>104</v>
      </c>
      <c r="C27" s="169" t="s">
        <v>105</v>
      </c>
      <c r="D27" s="178">
        <v>0.11111</v>
      </c>
      <c r="E27" s="175">
        <f t="shared" si="1"/>
        <v>156.93176400000002</v>
      </c>
      <c r="K27" s="161">
        <v>0.11111</v>
      </c>
    </row>
    <row r="28" spans="1:11" x14ac:dyDescent="0.25">
      <c r="A28" s="168"/>
      <c r="B28" s="174" t="s">
        <v>106</v>
      </c>
      <c r="C28" s="169" t="s">
        <v>107</v>
      </c>
      <c r="D28" s="178">
        <v>1.9439999999999999E-2</v>
      </c>
      <c r="E28" s="175">
        <f t="shared" si="1"/>
        <v>27.457056000000001</v>
      </c>
      <c r="K28" s="161">
        <v>1.9439999999999999E-2</v>
      </c>
    </row>
    <row r="29" spans="1:11" x14ac:dyDescent="0.25">
      <c r="A29" s="168"/>
      <c r="B29" s="174" t="s">
        <v>108</v>
      </c>
      <c r="C29" s="169" t="s">
        <v>109</v>
      </c>
      <c r="D29" s="178">
        <v>1.389E-2</v>
      </c>
      <c r="E29" s="175">
        <f t="shared" si="1"/>
        <v>19.618236</v>
      </c>
      <c r="K29" s="161">
        <v>1.389E-2</v>
      </c>
    </row>
    <row r="30" spans="1:11" x14ac:dyDescent="0.25">
      <c r="A30" s="168"/>
      <c r="B30" s="174" t="s">
        <v>110</v>
      </c>
      <c r="C30" s="169" t="s">
        <v>111</v>
      </c>
      <c r="D30" s="178">
        <v>3.3300000000000001E-3</v>
      </c>
      <c r="E30" s="175">
        <f t="shared" si="1"/>
        <v>4.7032920000000003</v>
      </c>
      <c r="K30" s="161">
        <v>3.3300000000000001E-3</v>
      </c>
    </row>
    <row r="31" spans="1:11" x14ac:dyDescent="0.25">
      <c r="A31" s="168"/>
      <c r="B31" s="174" t="s">
        <v>112</v>
      </c>
      <c r="C31" s="169" t="s">
        <v>113</v>
      </c>
      <c r="D31" s="178">
        <v>2.7699999999999999E-3</v>
      </c>
      <c r="E31" s="175">
        <f t="shared" si="1"/>
        <v>3.9123480000000002</v>
      </c>
      <c r="K31" s="161">
        <v>2.7699999999999999E-3</v>
      </c>
    </row>
    <row r="32" spans="1:11" x14ac:dyDescent="0.25">
      <c r="A32" s="168"/>
      <c r="B32" s="174" t="s">
        <v>114</v>
      </c>
      <c r="C32" s="169" t="s">
        <v>115</v>
      </c>
      <c r="D32" s="178">
        <v>7.3999999999999999E-4</v>
      </c>
      <c r="E32" s="175">
        <f t="shared" si="1"/>
        <v>1.0451760000000001</v>
      </c>
      <c r="K32" s="161">
        <v>7.3999999999999999E-4</v>
      </c>
    </row>
    <row r="33" spans="1:11" x14ac:dyDescent="0.25">
      <c r="A33" s="168"/>
      <c r="B33" s="174" t="s">
        <v>116</v>
      </c>
      <c r="C33" s="169" t="s">
        <v>117</v>
      </c>
      <c r="D33" s="178">
        <v>2.1000000000000001E-4</v>
      </c>
      <c r="E33" s="175">
        <f t="shared" si="1"/>
        <v>0.29660400000000003</v>
      </c>
      <c r="K33" s="161">
        <v>2.1000000000000001E-4</v>
      </c>
    </row>
    <row r="34" spans="1:11" x14ac:dyDescent="0.25">
      <c r="A34" s="168"/>
      <c r="B34" s="169"/>
      <c r="C34" s="170" t="s">
        <v>118</v>
      </c>
      <c r="D34" s="179">
        <v>0.23482</v>
      </c>
      <c r="E34" s="176">
        <f>SUM(E26:E33)</f>
        <v>331.6597680000001</v>
      </c>
      <c r="K34" s="161">
        <v>0.23482</v>
      </c>
    </row>
    <row r="35" spans="1:11" x14ac:dyDescent="0.25">
      <c r="A35" s="279"/>
      <c r="B35" s="279"/>
      <c r="C35" s="279"/>
      <c r="D35" s="279"/>
      <c r="E35" s="279"/>
    </row>
    <row r="36" spans="1:11" ht="25.5" x14ac:dyDescent="0.25">
      <c r="A36" s="168"/>
      <c r="B36" s="170" t="s">
        <v>119</v>
      </c>
      <c r="C36" s="173" t="s">
        <v>120</v>
      </c>
      <c r="D36" s="170" t="s">
        <v>28</v>
      </c>
      <c r="E36" s="171" t="s">
        <v>70</v>
      </c>
      <c r="K36" s="161" t="s">
        <v>28</v>
      </c>
    </row>
    <row r="37" spans="1:11" x14ac:dyDescent="0.25">
      <c r="A37" s="168"/>
      <c r="B37" s="174" t="s">
        <v>121</v>
      </c>
      <c r="C37" s="169" t="s">
        <v>122</v>
      </c>
      <c r="D37" s="178">
        <v>4.1700000000000001E-3</v>
      </c>
      <c r="E37" s="175">
        <f t="shared" ref="E37:E42" si="2">$E$11*D37</f>
        <v>5.8897080000000006</v>
      </c>
      <c r="K37" s="161">
        <v>4.1700000000000001E-3</v>
      </c>
    </row>
    <row r="38" spans="1:11" x14ac:dyDescent="0.25">
      <c r="A38" s="168"/>
      <c r="B38" s="174" t="s">
        <v>123</v>
      </c>
      <c r="C38" s="169" t="s">
        <v>124</v>
      </c>
      <c r="D38" s="178">
        <v>1.67E-3</v>
      </c>
      <c r="E38" s="175">
        <f t="shared" si="2"/>
        <v>2.358708</v>
      </c>
      <c r="K38" s="161">
        <v>1.67E-3</v>
      </c>
    </row>
    <row r="39" spans="1:11" ht="38.25" x14ac:dyDescent="0.25">
      <c r="A39" s="168"/>
      <c r="B39" s="174" t="s">
        <v>125</v>
      </c>
      <c r="C39" s="169" t="s">
        <v>126</v>
      </c>
      <c r="D39" s="178">
        <v>3.2000000000000001E-2</v>
      </c>
      <c r="E39" s="175">
        <f t="shared" si="2"/>
        <v>45.196800000000003</v>
      </c>
      <c r="K39" s="161">
        <v>3.2000000000000001E-2</v>
      </c>
    </row>
    <row r="40" spans="1:11" ht="38.25" x14ac:dyDescent="0.25">
      <c r="A40" s="168"/>
      <c r="B40" s="174" t="s">
        <v>127</v>
      </c>
      <c r="C40" s="169" t="s">
        <v>128</v>
      </c>
      <c r="D40" s="178">
        <v>1.6000000000000001E-3</v>
      </c>
      <c r="E40" s="175">
        <f t="shared" si="2"/>
        <v>2.2598400000000001</v>
      </c>
      <c r="K40" s="161">
        <v>1.6000000000000001E-3</v>
      </c>
    </row>
    <row r="41" spans="1:11" ht="38.25" x14ac:dyDescent="0.25">
      <c r="A41" s="168"/>
      <c r="B41" s="174" t="s">
        <v>129</v>
      </c>
      <c r="C41" s="169" t="s">
        <v>130</v>
      </c>
      <c r="D41" s="178">
        <v>8.0000000000000002E-3</v>
      </c>
      <c r="E41" s="175">
        <f t="shared" si="2"/>
        <v>11.299200000000001</v>
      </c>
      <c r="K41" s="161">
        <v>8.0000000000000002E-3</v>
      </c>
    </row>
    <row r="42" spans="1:11" ht="38.25" x14ac:dyDescent="0.25">
      <c r="A42" s="168"/>
      <c r="B42" s="174" t="s">
        <v>131</v>
      </c>
      <c r="C42" s="169" t="s">
        <v>132</v>
      </c>
      <c r="D42" s="178">
        <v>4.0000000000000002E-4</v>
      </c>
      <c r="E42" s="175">
        <f t="shared" si="2"/>
        <v>0.56496000000000002</v>
      </c>
      <c r="K42" s="161">
        <v>4.0000000000000002E-4</v>
      </c>
    </row>
    <row r="43" spans="1:11" x14ac:dyDescent="0.25">
      <c r="A43" s="168"/>
      <c r="B43" s="169"/>
      <c r="C43" s="170" t="s">
        <v>133</v>
      </c>
      <c r="D43" s="179">
        <v>4.7840000000000001E-2</v>
      </c>
      <c r="E43" s="176">
        <f>SUM(E37:E42)</f>
        <v>67.569215999999997</v>
      </c>
      <c r="K43" s="161">
        <v>4.7840000000000001E-2</v>
      </c>
    </row>
    <row r="44" spans="1:11" x14ac:dyDescent="0.25">
      <c r="A44" s="279"/>
      <c r="B44" s="279"/>
      <c r="C44" s="279"/>
      <c r="D44" s="279"/>
      <c r="E44" s="279"/>
    </row>
    <row r="45" spans="1:11" x14ac:dyDescent="0.25">
      <c r="A45" s="168"/>
      <c r="B45" s="170" t="s">
        <v>134</v>
      </c>
      <c r="C45" s="173" t="s">
        <v>135</v>
      </c>
      <c r="D45" s="170" t="s">
        <v>28</v>
      </c>
      <c r="E45" s="171" t="s">
        <v>70</v>
      </c>
      <c r="K45" s="161" t="s">
        <v>28</v>
      </c>
    </row>
    <row r="46" spans="1:11" ht="25.5" x14ac:dyDescent="0.25">
      <c r="A46" s="168"/>
      <c r="B46" s="174" t="s">
        <v>136</v>
      </c>
      <c r="C46" s="169" t="s">
        <v>137</v>
      </c>
      <c r="D46" s="178">
        <v>9.1700000000000004E-2</v>
      </c>
      <c r="E46" s="175">
        <f>$E$11*D46</f>
        <v>129.51708000000002</v>
      </c>
      <c r="K46" s="161">
        <v>9.1700000000000004E-2</v>
      </c>
    </row>
    <row r="47" spans="1:11" x14ac:dyDescent="0.25">
      <c r="A47" s="168"/>
      <c r="B47" s="169"/>
      <c r="C47" s="170" t="s">
        <v>138</v>
      </c>
      <c r="D47" s="179">
        <v>9.1700000000000004E-2</v>
      </c>
      <c r="E47" s="176">
        <f>E46</f>
        <v>129.51708000000002</v>
      </c>
      <c r="K47" s="161">
        <v>9.1700000000000004E-2</v>
      </c>
    </row>
    <row r="48" spans="1:11" x14ac:dyDescent="0.25">
      <c r="A48" s="279"/>
      <c r="B48" s="279"/>
      <c r="C48" s="279"/>
      <c r="D48" s="279"/>
      <c r="E48" s="279"/>
    </row>
    <row r="49" spans="1:11" ht="25.5" x14ac:dyDescent="0.25">
      <c r="A49" s="168"/>
      <c r="B49" s="170" t="s">
        <v>139</v>
      </c>
      <c r="C49" s="173" t="s">
        <v>140</v>
      </c>
      <c r="D49" s="170" t="s">
        <v>28</v>
      </c>
      <c r="E49" s="171" t="s">
        <v>70</v>
      </c>
      <c r="K49" s="161" t="s">
        <v>28</v>
      </c>
    </row>
    <row r="50" spans="1:11" ht="25.5" x14ac:dyDescent="0.25">
      <c r="A50" s="168"/>
      <c r="B50" s="174" t="s">
        <v>141</v>
      </c>
      <c r="C50" s="169" t="s">
        <v>142</v>
      </c>
      <c r="D50" s="178">
        <v>3.3E-4</v>
      </c>
      <c r="E50" s="175">
        <f>$E$11*D50</f>
        <v>0.46609200000000001</v>
      </c>
      <c r="K50" s="161">
        <v>3.3E-4</v>
      </c>
    </row>
    <row r="51" spans="1:11" ht="25.5" x14ac:dyDescent="0.25">
      <c r="A51" s="168"/>
      <c r="B51" s="174" t="s">
        <v>143</v>
      </c>
      <c r="C51" s="169" t="s">
        <v>144</v>
      </c>
      <c r="D51" s="178">
        <v>2.5999999999999998E-4</v>
      </c>
      <c r="E51" s="175">
        <f>$E$11*D51</f>
        <v>0.36722399999999999</v>
      </c>
      <c r="K51" s="161">
        <v>2.5999999999999998E-4</v>
      </c>
    </row>
    <row r="52" spans="1:11" x14ac:dyDescent="0.25">
      <c r="A52" s="168"/>
      <c r="B52" s="169"/>
      <c r="C52" s="170" t="s">
        <v>145</v>
      </c>
      <c r="D52" s="179">
        <v>5.9000000000000003E-4</v>
      </c>
      <c r="E52" s="176">
        <f>E50+E51</f>
        <v>0.83331599999999995</v>
      </c>
      <c r="K52" s="161">
        <v>5.9000000000000003E-4</v>
      </c>
    </row>
    <row r="53" spans="1:11" x14ac:dyDescent="0.25">
      <c r="A53" s="279"/>
      <c r="B53" s="279"/>
      <c r="C53" s="279"/>
      <c r="D53" s="279"/>
      <c r="E53" s="279"/>
    </row>
    <row r="54" spans="1:11" ht="25.5" x14ac:dyDescent="0.25">
      <c r="A54" s="168"/>
      <c r="B54" s="170" t="s">
        <v>146</v>
      </c>
      <c r="C54" s="173" t="s">
        <v>147</v>
      </c>
      <c r="D54" s="170" t="s">
        <v>28</v>
      </c>
      <c r="E54" s="171" t="s">
        <v>70</v>
      </c>
      <c r="K54" s="161" t="s">
        <v>28</v>
      </c>
    </row>
    <row r="55" spans="1:11" x14ac:dyDescent="0.25">
      <c r="A55" s="168"/>
      <c r="B55" s="174" t="s">
        <v>148</v>
      </c>
      <c r="C55" s="169" t="s">
        <v>149</v>
      </c>
      <c r="D55" s="178">
        <v>2.82E-3</v>
      </c>
      <c r="E55" s="175">
        <f>$E$11*D55</f>
        <v>3.9829680000000005</v>
      </c>
      <c r="K55" s="161">
        <v>2.82E-3</v>
      </c>
    </row>
    <row r="56" spans="1:11" x14ac:dyDescent="0.25">
      <c r="A56" s="168"/>
      <c r="B56" s="169"/>
      <c r="C56" s="170" t="s">
        <v>150</v>
      </c>
      <c r="D56" s="179">
        <v>2.82E-3</v>
      </c>
      <c r="E56" s="176">
        <f>E55</f>
        <v>3.9829680000000005</v>
      </c>
      <c r="K56" s="161">
        <v>2.82E-3</v>
      </c>
    </row>
    <row r="57" spans="1:11" x14ac:dyDescent="0.25">
      <c r="A57" s="279"/>
      <c r="B57" s="279"/>
      <c r="C57" s="279"/>
      <c r="D57" s="279"/>
      <c r="E57" s="279"/>
    </row>
    <row r="58" spans="1:11" x14ac:dyDescent="0.25">
      <c r="A58" s="168"/>
      <c r="B58" s="170"/>
      <c r="C58" s="170" t="s">
        <v>151</v>
      </c>
      <c r="D58" s="179">
        <v>0.76827000000000001</v>
      </c>
      <c r="E58" s="176">
        <f>SUM(E56,E52,E47,E43,E34,E23)</f>
        <v>1085.1045480000002</v>
      </c>
      <c r="K58" s="161">
        <v>0.76827000000000001</v>
      </c>
    </row>
    <row r="59" spans="1:11" x14ac:dyDescent="0.25">
      <c r="A59" s="279"/>
      <c r="B59" s="279"/>
      <c r="C59" s="279"/>
      <c r="D59" s="279"/>
      <c r="E59" s="279"/>
    </row>
    <row r="60" spans="1:11" x14ac:dyDescent="0.25">
      <c r="A60" s="168"/>
      <c r="B60" s="170"/>
      <c r="C60" s="170" t="s">
        <v>152</v>
      </c>
      <c r="D60" s="170"/>
      <c r="E60" s="176">
        <f>E58+E11</f>
        <v>2497.5045480000003</v>
      </c>
    </row>
    <row r="61" spans="1:11" x14ac:dyDescent="0.25">
      <c r="A61" s="279"/>
      <c r="B61" s="279"/>
      <c r="C61" s="279"/>
      <c r="D61" s="279"/>
      <c r="E61" s="279"/>
    </row>
    <row r="62" spans="1:11" ht="15" customHeight="1" x14ac:dyDescent="0.25">
      <c r="A62" s="172" t="s">
        <v>153</v>
      </c>
      <c r="B62" s="280" t="s">
        <v>154</v>
      </c>
      <c r="C62" s="280"/>
      <c r="D62" s="170"/>
      <c r="E62" s="171" t="s">
        <v>70</v>
      </c>
    </row>
    <row r="63" spans="1:11" ht="15" customHeight="1" x14ac:dyDescent="0.25">
      <c r="A63" s="180"/>
      <c r="B63" s="281" t="s">
        <v>155</v>
      </c>
      <c r="C63" s="281"/>
      <c r="D63" s="181"/>
      <c r="E63" s="175">
        <f>(D64+D65)*2/12</f>
        <v>2.9266666666666672</v>
      </c>
    </row>
    <row r="64" spans="1:11" ht="13.9" customHeight="1" x14ac:dyDescent="0.25">
      <c r="A64" s="180"/>
      <c r="B64" s="282" t="s">
        <v>156</v>
      </c>
      <c r="C64" s="282"/>
      <c r="D64" s="182">
        <v>9.74</v>
      </c>
      <c r="E64" s="183"/>
      <c r="F64" s="184">
        <v>9.74</v>
      </c>
      <c r="G64" s="185">
        <v>38.96</v>
      </c>
      <c r="H64" s="186"/>
      <c r="K64" s="161">
        <v>38.96</v>
      </c>
    </row>
    <row r="65" spans="1:11" ht="13.9" customHeight="1" x14ac:dyDescent="0.25">
      <c r="A65" s="180"/>
      <c r="B65" s="282" t="s">
        <v>157</v>
      </c>
      <c r="C65" s="282"/>
      <c r="D65" s="182">
        <v>7.82</v>
      </c>
      <c r="E65" s="183"/>
      <c r="F65" s="184">
        <v>7.8224999999999998</v>
      </c>
      <c r="G65" s="185">
        <v>31.29</v>
      </c>
      <c r="K65" s="161">
        <v>31.29</v>
      </c>
    </row>
    <row r="66" spans="1:11" ht="15" customHeight="1" x14ac:dyDescent="0.25">
      <c r="A66" s="180"/>
      <c r="B66" s="281" t="s">
        <v>158</v>
      </c>
      <c r="C66" s="281"/>
      <c r="D66" s="181"/>
      <c r="E66" s="175">
        <f>(D67+D68)*2/12</f>
        <v>2.0266666666666668</v>
      </c>
      <c r="F66" s="187"/>
      <c r="G66" s="187"/>
    </row>
    <row r="67" spans="1:11" ht="13.9" customHeight="1" x14ac:dyDescent="0.25">
      <c r="A67" s="180"/>
      <c r="B67" s="282" t="s">
        <v>159</v>
      </c>
      <c r="C67" s="282"/>
      <c r="D67" s="182">
        <v>3.56</v>
      </c>
      <c r="E67" s="183"/>
      <c r="F67" s="184">
        <v>3.5625</v>
      </c>
      <c r="G67" s="185">
        <v>14.25</v>
      </c>
      <c r="K67" s="161">
        <v>14.25</v>
      </c>
    </row>
    <row r="68" spans="1:11" ht="13.9" customHeight="1" x14ac:dyDescent="0.25">
      <c r="A68" s="180"/>
      <c r="B68" s="282" t="s">
        <v>160</v>
      </c>
      <c r="C68" s="282"/>
      <c r="D68" s="182">
        <v>8.6</v>
      </c>
      <c r="E68" s="183"/>
      <c r="F68" s="184">
        <v>8.6024999999999991</v>
      </c>
      <c r="G68" s="185">
        <v>34.409999999999997</v>
      </c>
      <c r="K68" s="161">
        <v>34.409999999999997</v>
      </c>
    </row>
    <row r="69" spans="1:11" ht="114.75" customHeight="1" x14ac:dyDescent="0.25">
      <c r="A69" s="180"/>
      <c r="B69" s="281" t="s">
        <v>161</v>
      </c>
      <c r="C69" s="281"/>
      <c r="D69" s="182"/>
      <c r="E69" s="188">
        <f>SUM(D70:D102)*4/12</f>
        <v>151.59666666666666</v>
      </c>
    </row>
    <row r="70" spans="1:11" ht="13.9" customHeight="1" x14ac:dyDescent="0.25">
      <c r="A70" s="189"/>
      <c r="B70" s="283" t="s">
        <v>162</v>
      </c>
      <c r="C70" s="283"/>
      <c r="D70" s="190">
        <v>4.38</v>
      </c>
      <c r="E70" s="183"/>
      <c r="F70" s="191">
        <v>17.52</v>
      </c>
      <c r="G70" s="192"/>
      <c r="K70" s="161">
        <v>17.52</v>
      </c>
    </row>
    <row r="71" spans="1:11" ht="13.9" customHeight="1" x14ac:dyDescent="0.25">
      <c r="A71" s="189"/>
      <c r="B71" s="283" t="s">
        <v>163</v>
      </c>
      <c r="C71" s="283"/>
      <c r="D71" s="190">
        <v>7.91</v>
      </c>
      <c r="E71" s="183"/>
      <c r="F71" s="191">
        <v>31.62</v>
      </c>
      <c r="G71" s="192"/>
      <c r="K71" s="161">
        <v>31.62</v>
      </c>
    </row>
    <row r="72" spans="1:11" ht="13.9" customHeight="1" x14ac:dyDescent="0.25">
      <c r="A72" s="189"/>
      <c r="B72" s="283" t="s">
        <v>164</v>
      </c>
      <c r="C72" s="283"/>
      <c r="D72" s="190">
        <v>3.34</v>
      </c>
      <c r="E72" s="183"/>
      <c r="F72" s="191">
        <v>13.35</v>
      </c>
      <c r="G72" s="192"/>
      <c r="K72" s="161">
        <v>13.35</v>
      </c>
    </row>
    <row r="73" spans="1:11" ht="13.9" customHeight="1" x14ac:dyDescent="0.25">
      <c r="A73" s="189"/>
      <c r="B73" s="283" t="s">
        <v>165</v>
      </c>
      <c r="C73" s="283"/>
      <c r="D73" s="190">
        <v>4.8600000000000003</v>
      </c>
      <c r="E73" s="183"/>
      <c r="F73" s="191">
        <v>19.43</v>
      </c>
      <c r="G73" s="192"/>
      <c r="K73" s="161">
        <v>19.43</v>
      </c>
    </row>
    <row r="74" spans="1:11" ht="13.9" customHeight="1" x14ac:dyDescent="0.25">
      <c r="A74" s="189"/>
      <c r="B74" s="283" t="s">
        <v>166</v>
      </c>
      <c r="C74" s="283"/>
      <c r="D74" s="190">
        <v>12.05</v>
      </c>
      <c r="E74" s="183"/>
      <c r="F74" s="191">
        <v>48.21</v>
      </c>
      <c r="G74" s="192"/>
      <c r="K74" s="161">
        <v>48.21</v>
      </c>
    </row>
    <row r="75" spans="1:11" ht="13.9" customHeight="1" x14ac:dyDescent="0.25">
      <c r="A75" s="189"/>
      <c r="B75" s="283" t="s">
        <v>167</v>
      </c>
      <c r="C75" s="283"/>
      <c r="D75" s="190">
        <v>4.38</v>
      </c>
      <c r="E75" s="183"/>
      <c r="F75" s="191">
        <v>17.52</v>
      </c>
      <c r="G75" s="192"/>
      <c r="K75" s="161">
        <v>17.52</v>
      </c>
    </row>
    <row r="76" spans="1:11" ht="13.9" customHeight="1" x14ac:dyDescent="0.25">
      <c r="A76" s="189"/>
      <c r="B76" s="283" t="s">
        <v>168</v>
      </c>
      <c r="C76" s="283"/>
      <c r="D76" s="190">
        <v>3.42</v>
      </c>
      <c r="E76" s="183"/>
      <c r="F76" s="191">
        <v>13.68</v>
      </c>
      <c r="G76" s="192"/>
      <c r="K76" s="161">
        <v>13.68</v>
      </c>
    </row>
    <row r="77" spans="1:11" ht="13.9" customHeight="1" x14ac:dyDescent="0.25">
      <c r="A77" s="189"/>
      <c r="B77" s="283" t="s">
        <v>169</v>
      </c>
      <c r="C77" s="283"/>
      <c r="D77" s="190">
        <v>10.09</v>
      </c>
      <c r="E77" s="183"/>
      <c r="F77" s="191">
        <v>40.369999999999997</v>
      </c>
      <c r="G77" s="192"/>
      <c r="K77" s="161">
        <v>40.369999999999997</v>
      </c>
    </row>
    <row r="78" spans="1:11" ht="13.9" customHeight="1" x14ac:dyDescent="0.25">
      <c r="A78" s="189"/>
      <c r="B78" s="283" t="s">
        <v>170</v>
      </c>
      <c r="C78" s="283"/>
      <c r="D78" s="190">
        <v>5.4</v>
      </c>
      <c r="E78" s="183"/>
      <c r="F78" s="191">
        <v>21.61</v>
      </c>
      <c r="G78" s="192"/>
      <c r="K78" s="161">
        <v>21.61</v>
      </c>
    </row>
    <row r="79" spans="1:11" ht="13.9" customHeight="1" x14ac:dyDescent="0.25">
      <c r="A79" s="189"/>
      <c r="B79" s="283" t="s">
        <v>171</v>
      </c>
      <c r="C79" s="283"/>
      <c r="D79" s="190">
        <v>8.27</v>
      </c>
      <c r="E79" s="183"/>
      <c r="F79" s="191">
        <v>33.06</v>
      </c>
      <c r="G79" s="192"/>
      <c r="K79" s="161">
        <v>33.06</v>
      </c>
    </row>
    <row r="80" spans="1:11" ht="13.9" customHeight="1" x14ac:dyDescent="0.25">
      <c r="A80" s="189"/>
      <c r="B80" s="283" t="s">
        <v>172</v>
      </c>
      <c r="C80" s="283"/>
      <c r="D80" s="190">
        <v>2.11</v>
      </c>
      <c r="E80" s="183"/>
      <c r="F80" s="191">
        <v>8.4499999999999993</v>
      </c>
      <c r="G80" s="192"/>
      <c r="K80" s="161">
        <v>8.4499999999999993</v>
      </c>
    </row>
    <row r="81" spans="1:11" ht="13.9" customHeight="1" x14ac:dyDescent="0.25">
      <c r="A81" s="189"/>
      <c r="B81" s="283" t="s">
        <v>173</v>
      </c>
      <c r="C81" s="283"/>
      <c r="D81" s="190">
        <v>0.84</v>
      </c>
      <c r="E81" s="183"/>
      <c r="F81" s="191">
        <v>3.37</v>
      </c>
      <c r="G81" s="192"/>
      <c r="K81" s="161">
        <v>3.37</v>
      </c>
    </row>
    <row r="82" spans="1:11" ht="13.9" customHeight="1" x14ac:dyDescent="0.25">
      <c r="A82" s="189"/>
      <c r="B82" s="283" t="s">
        <v>174</v>
      </c>
      <c r="C82" s="283"/>
      <c r="D82" s="190">
        <v>2.98</v>
      </c>
      <c r="E82" s="183"/>
      <c r="F82" s="191">
        <v>11.92</v>
      </c>
      <c r="G82" s="192"/>
      <c r="K82" s="161">
        <v>11.92</v>
      </c>
    </row>
    <row r="83" spans="1:11" ht="13.9" customHeight="1" x14ac:dyDescent="0.25">
      <c r="A83" s="189"/>
      <c r="B83" s="283" t="s">
        <v>175</v>
      </c>
      <c r="C83" s="283"/>
      <c r="D83" s="190">
        <v>6.01</v>
      </c>
      <c r="E83" s="183"/>
      <c r="F83" s="191">
        <v>24.03</v>
      </c>
      <c r="G83" s="192"/>
      <c r="K83" s="161">
        <v>24.03</v>
      </c>
    </row>
    <row r="84" spans="1:11" ht="13.9" customHeight="1" x14ac:dyDescent="0.25">
      <c r="A84" s="189"/>
      <c r="B84" s="283" t="s">
        <v>176</v>
      </c>
      <c r="C84" s="283"/>
      <c r="D84" s="190">
        <v>8.89</v>
      </c>
      <c r="E84" s="183"/>
      <c r="F84" s="191">
        <v>35.56</v>
      </c>
      <c r="G84" s="192"/>
      <c r="K84" s="161">
        <v>35.56</v>
      </c>
    </row>
    <row r="85" spans="1:11" ht="13.9" customHeight="1" x14ac:dyDescent="0.25">
      <c r="A85" s="189"/>
      <c r="B85" s="283" t="s">
        <v>177</v>
      </c>
      <c r="C85" s="283"/>
      <c r="D85" s="190">
        <v>3.49</v>
      </c>
      <c r="E85" s="183"/>
      <c r="F85" s="191">
        <v>13.97</v>
      </c>
      <c r="G85" s="192"/>
      <c r="K85" s="161">
        <v>13.97</v>
      </c>
    </row>
    <row r="86" spans="1:11" ht="13.9" customHeight="1" x14ac:dyDescent="0.25">
      <c r="A86" s="189"/>
      <c r="B86" s="283" t="s">
        <v>178</v>
      </c>
      <c r="C86" s="283"/>
      <c r="D86" s="190">
        <v>10.94</v>
      </c>
      <c r="E86" s="183"/>
      <c r="F86" s="191">
        <v>43.77</v>
      </c>
      <c r="G86" s="192"/>
      <c r="K86" s="161">
        <v>43.77</v>
      </c>
    </row>
    <row r="87" spans="1:11" ht="13.9" customHeight="1" x14ac:dyDescent="0.25">
      <c r="A87" s="189"/>
      <c r="B87" s="283" t="s">
        <v>179</v>
      </c>
      <c r="C87" s="283"/>
      <c r="D87" s="190">
        <v>7.46</v>
      </c>
      <c r="E87" s="183"/>
      <c r="F87" s="191">
        <v>29.82</v>
      </c>
      <c r="G87" s="192"/>
      <c r="K87" s="161">
        <v>29.82</v>
      </c>
    </row>
    <row r="88" spans="1:11" ht="13.9" customHeight="1" x14ac:dyDescent="0.25">
      <c r="A88" s="189"/>
      <c r="B88" s="283" t="s">
        <v>180</v>
      </c>
      <c r="C88" s="283"/>
      <c r="D88" s="190">
        <v>8.75</v>
      </c>
      <c r="E88" s="183"/>
      <c r="F88" s="191">
        <v>35.01</v>
      </c>
      <c r="G88" s="192"/>
      <c r="K88" s="161">
        <v>35.01</v>
      </c>
    </row>
    <row r="89" spans="1:11" ht="13.9" customHeight="1" x14ac:dyDescent="0.25">
      <c r="A89" s="189"/>
      <c r="B89" s="283" t="s">
        <v>181</v>
      </c>
      <c r="C89" s="283"/>
      <c r="D89" s="190">
        <v>6.99</v>
      </c>
      <c r="E89" s="183"/>
      <c r="F89" s="191">
        <v>27.97</v>
      </c>
      <c r="G89" s="192"/>
      <c r="K89" s="161">
        <v>27.97</v>
      </c>
    </row>
    <row r="90" spans="1:11" ht="13.9" customHeight="1" x14ac:dyDescent="0.25">
      <c r="A90" s="189"/>
      <c r="B90" s="283" t="s">
        <v>182</v>
      </c>
      <c r="C90" s="283"/>
      <c r="D90" s="190">
        <v>13.9</v>
      </c>
      <c r="E90" s="183"/>
      <c r="F90" s="191">
        <v>55.6</v>
      </c>
      <c r="G90" s="192"/>
      <c r="K90" s="161">
        <v>55.6</v>
      </c>
    </row>
    <row r="91" spans="1:11" ht="13.9" customHeight="1" x14ac:dyDescent="0.25">
      <c r="A91" s="189"/>
      <c r="B91" s="283" t="s">
        <v>183</v>
      </c>
      <c r="C91" s="283"/>
      <c r="D91" s="190">
        <v>6</v>
      </c>
      <c r="E91" s="183"/>
      <c r="F91" s="191">
        <v>23.98</v>
      </c>
      <c r="G91" s="192"/>
      <c r="K91" s="161">
        <v>23.98</v>
      </c>
    </row>
    <row r="92" spans="1:11" ht="13.9" customHeight="1" x14ac:dyDescent="0.25">
      <c r="A92" s="189"/>
      <c r="B92" s="283" t="s">
        <v>184</v>
      </c>
      <c r="C92" s="283"/>
      <c r="D92" s="190">
        <v>27.25</v>
      </c>
      <c r="E92" s="183"/>
      <c r="F92" s="191">
        <v>109</v>
      </c>
      <c r="G92" s="192"/>
      <c r="K92" s="161">
        <v>109</v>
      </c>
    </row>
    <row r="93" spans="1:11" ht="13.9" customHeight="1" x14ac:dyDescent="0.25">
      <c r="A93" s="189"/>
      <c r="B93" s="283" t="s">
        <v>185</v>
      </c>
      <c r="C93" s="283"/>
      <c r="D93" s="190">
        <v>8.6199999999999992</v>
      </c>
      <c r="E93" s="183"/>
      <c r="F93" s="191">
        <v>34.47</v>
      </c>
      <c r="G93" s="192"/>
      <c r="K93" s="161">
        <v>34.47</v>
      </c>
    </row>
    <row r="94" spans="1:11" ht="13.9" customHeight="1" x14ac:dyDescent="0.25">
      <c r="A94" s="189"/>
      <c r="B94" s="283" t="s">
        <v>186</v>
      </c>
      <c r="C94" s="283"/>
      <c r="D94" s="190">
        <v>35</v>
      </c>
      <c r="E94" s="183"/>
      <c r="F94" s="191">
        <v>140</v>
      </c>
      <c r="G94" s="192"/>
      <c r="K94" s="161">
        <v>140</v>
      </c>
    </row>
    <row r="95" spans="1:11" ht="13.9" customHeight="1" x14ac:dyDescent="0.25">
      <c r="A95" s="189"/>
      <c r="B95" s="283" t="s">
        <v>187</v>
      </c>
      <c r="C95" s="283"/>
      <c r="D95" s="190">
        <v>119.28</v>
      </c>
      <c r="E95" s="183"/>
      <c r="F95" s="191">
        <v>477.12</v>
      </c>
      <c r="G95" s="192"/>
      <c r="K95" s="161">
        <v>477.12</v>
      </c>
    </row>
    <row r="96" spans="1:11" ht="13.9" customHeight="1" x14ac:dyDescent="0.25">
      <c r="A96" s="189"/>
      <c r="B96" s="283" t="s">
        <v>188</v>
      </c>
      <c r="C96" s="283"/>
      <c r="D96" s="190">
        <v>55.76</v>
      </c>
      <c r="E96" s="183"/>
      <c r="F96" s="191">
        <v>223.03</v>
      </c>
      <c r="G96" s="192"/>
      <c r="K96" s="161">
        <v>223.03</v>
      </c>
    </row>
    <row r="97" spans="1:11" ht="13.9" customHeight="1" x14ac:dyDescent="0.25">
      <c r="A97" s="189"/>
      <c r="B97" s="283" t="s">
        <v>189</v>
      </c>
      <c r="C97" s="283"/>
      <c r="D97" s="190">
        <v>16.149999999999999</v>
      </c>
      <c r="E97" s="183"/>
      <c r="F97" s="191">
        <v>64.599999999999994</v>
      </c>
      <c r="G97" s="192"/>
      <c r="K97" s="161">
        <v>64.599999999999994</v>
      </c>
    </row>
    <row r="98" spans="1:11" ht="13.9" customHeight="1" x14ac:dyDescent="0.25">
      <c r="A98" s="189"/>
      <c r="B98" s="283" t="s">
        <v>190</v>
      </c>
      <c r="C98" s="283"/>
      <c r="D98" s="190">
        <v>7.47</v>
      </c>
      <c r="E98" s="183"/>
      <c r="F98" s="191">
        <v>29.88</v>
      </c>
      <c r="G98" s="192"/>
      <c r="K98" s="161">
        <v>29.88</v>
      </c>
    </row>
    <row r="99" spans="1:11" ht="13.9" customHeight="1" x14ac:dyDescent="0.25">
      <c r="A99" s="189"/>
      <c r="B99" s="283" t="s">
        <v>191</v>
      </c>
      <c r="C99" s="283"/>
      <c r="D99" s="190">
        <v>10.17</v>
      </c>
      <c r="E99" s="183"/>
      <c r="F99" s="191">
        <v>40.67</v>
      </c>
      <c r="G99" s="192"/>
      <c r="K99" s="161">
        <v>40.67</v>
      </c>
    </row>
    <row r="100" spans="1:11" ht="13.9" customHeight="1" x14ac:dyDescent="0.25">
      <c r="A100" s="189"/>
      <c r="B100" s="283" t="s">
        <v>192</v>
      </c>
      <c r="C100" s="283"/>
      <c r="D100" s="190">
        <v>8.14</v>
      </c>
      <c r="E100" s="183"/>
      <c r="F100" s="191">
        <v>32.56</v>
      </c>
      <c r="G100" s="192"/>
      <c r="K100" s="161">
        <v>32.56</v>
      </c>
    </row>
    <row r="101" spans="1:11" ht="13.9" customHeight="1" x14ac:dyDescent="0.25">
      <c r="A101" s="189"/>
      <c r="B101" s="283" t="s">
        <v>193</v>
      </c>
      <c r="C101" s="283"/>
      <c r="D101" s="190">
        <v>10.93</v>
      </c>
      <c r="E101" s="183"/>
      <c r="F101" s="191">
        <v>43.73</v>
      </c>
      <c r="G101" s="192"/>
      <c r="K101" s="161">
        <v>43.73</v>
      </c>
    </row>
    <row r="102" spans="1:11" ht="13.9" customHeight="1" x14ac:dyDescent="0.25">
      <c r="A102" s="189"/>
      <c r="B102" s="283" t="s">
        <v>194</v>
      </c>
      <c r="C102" s="283"/>
      <c r="D102" s="190">
        <v>13.56</v>
      </c>
      <c r="E102" s="183"/>
      <c r="F102" s="191">
        <v>54.23</v>
      </c>
      <c r="G102" s="192"/>
      <c r="K102" s="161">
        <v>54.23</v>
      </c>
    </row>
    <row r="103" spans="1:11" ht="15.75" customHeight="1" x14ac:dyDescent="0.25">
      <c r="A103" s="189"/>
      <c r="B103" s="284" t="s">
        <v>195</v>
      </c>
      <c r="C103" s="284"/>
      <c r="D103" s="181"/>
      <c r="E103" s="175">
        <v>410</v>
      </c>
    </row>
    <row r="104" spans="1:11" ht="30.75" customHeight="1" x14ac:dyDescent="0.25">
      <c r="A104" s="189"/>
      <c r="B104" s="284" t="s">
        <v>196</v>
      </c>
      <c r="C104" s="284"/>
      <c r="D104" s="182">
        <v>5</v>
      </c>
      <c r="E104" s="175">
        <f>D104*25</f>
        <v>125</v>
      </c>
      <c r="K104" s="161">
        <v>5</v>
      </c>
    </row>
    <row r="105" spans="1:11" ht="15.75" customHeight="1" x14ac:dyDescent="0.25">
      <c r="A105" s="189"/>
      <c r="B105" s="284" t="s">
        <v>197</v>
      </c>
      <c r="C105" s="284"/>
      <c r="D105" s="181"/>
      <c r="E105" s="175">
        <v>78</v>
      </c>
    </row>
    <row r="106" spans="1:11" ht="15.75" customHeight="1" x14ac:dyDescent="0.25">
      <c r="A106" s="189"/>
      <c r="B106" s="284" t="s">
        <v>198</v>
      </c>
      <c r="C106" s="284" t="s">
        <v>198</v>
      </c>
      <c r="D106" s="181"/>
      <c r="E106" s="175">
        <v>8.35</v>
      </c>
    </row>
    <row r="107" spans="1:11" ht="15.75" customHeight="1" x14ac:dyDescent="0.25">
      <c r="A107" s="189"/>
      <c r="B107" s="284" t="s">
        <v>199</v>
      </c>
      <c r="C107" s="284" t="s">
        <v>199</v>
      </c>
      <c r="D107" s="181"/>
      <c r="E107" s="175">
        <v>75</v>
      </c>
    </row>
    <row r="108" spans="1:11" ht="15" customHeight="1" x14ac:dyDescent="0.25">
      <c r="A108" s="189"/>
      <c r="B108" s="280" t="s">
        <v>200</v>
      </c>
      <c r="C108" s="280"/>
      <c r="D108" s="174"/>
      <c r="E108" s="176">
        <f>SUM(E63:E107)</f>
        <v>852.9</v>
      </c>
    </row>
    <row r="109" spans="1:11" x14ac:dyDescent="0.25">
      <c r="A109" s="189"/>
      <c r="B109" s="285"/>
      <c r="C109" s="285"/>
      <c r="D109" s="285"/>
      <c r="E109" s="285"/>
    </row>
    <row r="110" spans="1:11" ht="15" customHeight="1" x14ac:dyDescent="0.25">
      <c r="A110" s="189"/>
      <c r="B110" s="280" t="s">
        <v>201</v>
      </c>
      <c r="C110" s="280"/>
      <c r="D110" s="170"/>
      <c r="E110" s="176">
        <f>E108+E60</f>
        <v>3350.4045480000004</v>
      </c>
    </row>
    <row r="111" spans="1:11" x14ac:dyDescent="0.25">
      <c r="A111" s="189"/>
      <c r="B111" s="285"/>
      <c r="C111" s="285"/>
      <c r="D111" s="285"/>
      <c r="E111" s="285"/>
    </row>
    <row r="112" spans="1:11" ht="15" customHeight="1" x14ac:dyDescent="0.25">
      <c r="A112" s="172" t="s">
        <v>202</v>
      </c>
      <c r="B112" s="280" t="s">
        <v>203</v>
      </c>
      <c r="C112" s="280"/>
      <c r="D112" s="170" t="s">
        <v>28</v>
      </c>
      <c r="E112" s="171" t="s">
        <v>70</v>
      </c>
      <c r="K112" s="161" t="s">
        <v>28</v>
      </c>
    </row>
    <row r="113" spans="1:11" ht="15" customHeight="1" x14ac:dyDescent="0.25">
      <c r="A113" s="180"/>
      <c r="B113" s="284" t="s">
        <v>204</v>
      </c>
      <c r="C113" s="284"/>
      <c r="D113" s="193">
        <f>F113</f>
        <v>4.8959814999999997E-2</v>
      </c>
      <c r="E113" s="175">
        <f>D113*E110</f>
        <v>164.03518684523863</v>
      </c>
      <c r="F113" s="194">
        <v>4.8959814999999997E-2</v>
      </c>
      <c r="G113" s="195">
        <v>0.1</v>
      </c>
      <c r="K113" s="161">
        <v>0.1</v>
      </c>
    </row>
    <row r="114" spans="1:11" ht="15" customHeight="1" x14ac:dyDescent="0.25">
      <c r="A114" s="180"/>
      <c r="B114" s="284" t="s">
        <v>205</v>
      </c>
      <c r="C114" s="284"/>
      <c r="D114" s="193">
        <f>F114</f>
        <v>1.2500000000000001E-2</v>
      </c>
      <c r="E114" s="175">
        <f>D114*E110</f>
        <v>41.88005685000001</v>
      </c>
      <c r="F114" s="194">
        <v>1.2500000000000001E-2</v>
      </c>
      <c r="G114" s="195">
        <v>0.05</v>
      </c>
      <c r="K114" s="161">
        <v>0.05</v>
      </c>
    </row>
    <row r="115" spans="1:11" ht="15" customHeight="1" x14ac:dyDescent="0.25">
      <c r="A115" s="180"/>
      <c r="B115" s="280" t="s">
        <v>206</v>
      </c>
      <c r="C115" s="280"/>
      <c r="D115" s="196">
        <f>D114+D113</f>
        <v>6.1459815000000001E-2</v>
      </c>
      <c r="E115" s="176">
        <f>E113+E114</f>
        <v>205.91524369523864</v>
      </c>
      <c r="K115" s="161">
        <v>0.15</v>
      </c>
    </row>
    <row r="116" spans="1:11" x14ac:dyDescent="0.25">
      <c r="A116" s="189"/>
      <c r="B116" s="285"/>
      <c r="C116" s="285"/>
      <c r="D116" s="285"/>
      <c r="E116" s="285"/>
    </row>
    <row r="117" spans="1:11" ht="15" customHeight="1" x14ac:dyDescent="0.25">
      <c r="A117" s="172" t="s">
        <v>207</v>
      </c>
      <c r="B117" s="280" t="s">
        <v>208</v>
      </c>
      <c r="C117" s="280"/>
      <c r="D117" s="170" t="s">
        <v>28</v>
      </c>
      <c r="E117" s="171" t="s">
        <v>70</v>
      </c>
      <c r="K117" s="161" t="s">
        <v>28</v>
      </c>
    </row>
    <row r="118" spans="1:11" ht="15" customHeight="1" x14ac:dyDescent="0.25">
      <c r="A118" s="180"/>
      <c r="B118" s="284" t="s">
        <v>209</v>
      </c>
      <c r="C118" s="284"/>
      <c r="D118" s="197">
        <v>0.05</v>
      </c>
      <c r="E118" s="198"/>
      <c r="K118" s="161">
        <v>0.05</v>
      </c>
    </row>
    <row r="119" spans="1:11" ht="15" customHeight="1" x14ac:dyDescent="0.25">
      <c r="A119" s="180"/>
      <c r="B119" s="284" t="s">
        <v>210</v>
      </c>
      <c r="C119" s="284"/>
      <c r="D119" s="197">
        <v>0.03</v>
      </c>
      <c r="E119" s="198"/>
      <c r="K119" s="161">
        <v>0.03</v>
      </c>
    </row>
    <row r="120" spans="1:11" ht="15" customHeight="1" x14ac:dyDescent="0.25">
      <c r="A120" s="180"/>
      <c r="B120" s="284" t="s">
        <v>211</v>
      </c>
      <c r="C120" s="284"/>
      <c r="D120" s="178">
        <v>6.4999999999999997E-3</v>
      </c>
      <c r="E120" s="198"/>
      <c r="K120" s="161">
        <v>6.4999999999999997E-3</v>
      </c>
    </row>
    <row r="121" spans="1:11" ht="15" customHeight="1" x14ac:dyDescent="0.25">
      <c r="A121" s="180"/>
      <c r="B121" s="286" t="s">
        <v>27</v>
      </c>
      <c r="C121" s="286"/>
      <c r="D121" s="179">
        <v>8.6499999999999994E-2</v>
      </c>
      <c r="E121" s="200"/>
      <c r="K121" s="161">
        <v>8.6499999999999994E-2</v>
      </c>
    </row>
    <row r="122" spans="1:11" ht="60" customHeight="1" x14ac:dyDescent="0.25">
      <c r="A122" s="180"/>
      <c r="B122" s="287" t="s">
        <v>212</v>
      </c>
      <c r="C122" s="287"/>
      <c r="D122" s="174"/>
      <c r="E122" s="198"/>
    </row>
    <row r="123" spans="1:11" ht="15" customHeight="1" x14ac:dyDescent="0.25">
      <c r="A123" s="180"/>
      <c r="B123" s="280" t="s">
        <v>213</v>
      </c>
      <c r="C123" s="280"/>
      <c r="D123" s="170"/>
      <c r="E123" s="200"/>
    </row>
    <row r="124" spans="1:11" x14ac:dyDescent="0.25">
      <c r="A124" s="180"/>
      <c r="B124" s="201"/>
      <c r="C124" s="199" t="s">
        <v>214</v>
      </c>
      <c r="D124" s="170">
        <v>1.0947</v>
      </c>
      <c r="E124" s="202">
        <v>9.4700000000000006E-2</v>
      </c>
      <c r="K124" s="161">
        <v>1.0947</v>
      </c>
    </row>
    <row r="125" spans="1:11" x14ac:dyDescent="0.25">
      <c r="A125" s="189"/>
      <c r="B125" s="285"/>
      <c r="C125" s="285"/>
      <c r="D125" s="285"/>
      <c r="E125" s="285"/>
    </row>
    <row r="126" spans="1:11" ht="15" customHeight="1" x14ac:dyDescent="0.25">
      <c r="A126" s="189"/>
      <c r="B126" s="280" t="s">
        <v>215</v>
      </c>
      <c r="C126" s="280"/>
      <c r="D126" s="170"/>
      <c r="E126" s="176">
        <f>(E115+E110)*E124</f>
        <v>336.78348427353916</v>
      </c>
    </row>
    <row r="127" spans="1:11" x14ac:dyDescent="0.25">
      <c r="A127" s="189"/>
      <c r="B127" s="285"/>
      <c r="C127" s="285"/>
      <c r="D127" s="285"/>
      <c r="E127" s="285"/>
    </row>
    <row r="128" spans="1:11" ht="16.5" customHeight="1" x14ac:dyDescent="0.25">
      <c r="A128" s="288" t="s">
        <v>216</v>
      </c>
      <c r="B128" s="288"/>
      <c r="C128" s="288"/>
      <c r="D128" s="203"/>
      <c r="E128" s="204">
        <f>SUM(E126,E115,E110)</f>
        <v>3893.1032759687782</v>
      </c>
    </row>
    <row r="129" spans="2:5" x14ac:dyDescent="0.25">
      <c r="B129" s="289"/>
      <c r="C129" s="289"/>
      <c r="D129" s="289"/>
      <c r="E129" s="289"/>
    </row>
    <row r="131" spans="2:5" ht="18.75" customHeight="1" x14ac:dyDescent="0.25">
      <c r="C131" s="205" t="s">
        <v>217</v>
      </c>
      <c r="D131" s="161">
        <v>1</v>
      </c>
    </row>
    <row r="133" spans="2:5" ht="21.6" customHeight="1" x14ac:dyDescent="0.25">
      <c r="C133" s="206" t="s">
        <v>218</v>
      </c>
      <c r="D133" s="207"/>
      <c r="E133" s="208">
        <f>E128*D131</f>
        <v>3893.1032759687782</v>
      </c>
    </row>
  </sheetData>
  <mergeCells count="81">
    <mergeCell ref="B129:E129"/>
    <mergeCell ref="B123:C123"/>
    <mergeCell ref="B125:E125"/>
    <mergeCell ref="B126:C126"/>
    <mergeCell ref="B127:E127"/>
    <mergeCell ref="A128:C128"/>
    <mergeCell ref="B118:C118"/>
    <mergeCell ref="B119:C119"/>
    <mergeCell ref="B120:C120"/>
    <mergeCell ref="B121:C121"/>
    <mergeCell ref="B122:C122"/>
    <mergeCell ref="B113:C113"/>
    <mergeCell ref="B114:C114"/>
    <mergeCell ref="B115:C115"/>
    <mergeCell ref="B116:E116"/>
    <mergeCell ref="B117:C117"/>
    <mergeCell ref="B108:C108"/>
    <mergeCell ref="B109:E109"/>
    <mergeCell ref="B110:C110"/>
    <mergeCell ref="B111:E111"/>
    <mergeCell ref="B112:C112"/>
    <mergeCell ref="B103:C103"/>
    <mergeCell ref="B104:C104"/>
    <mergeCell ref="B105:C105"/>
    <mergeCell ref="B106:C106"/>
    <mergeCell ref="B107:C107"/>
    <mergeCell ref="B98:C98"/>
    <mergeCell ref="B99:C99"/>
    <mergeCell ref="B100:C100"/>
    <mergeCell ref="B101:C101"/>
    <mergeCell ref="B102:C102"/>
    <mergeCell ref="B93:C93"/>
    <mergeCell ref="B94:C94"/>
    <mergeCell ref="B95:C95"/>
    <mergeCell ref="B96:C96"/>
    <mergeCell ref="B97:C97"/>
    <mergeCell ref="B88:C88"/>
    <mergeCell ref="B89:C89"/>
    <mergeCell ref="B90:C90"/>
    <mergeCell ref="B91:C91"/>
    <mergeCell ref="B92:C92"/>
    <mergeCell ref="B83:C83"/>
    <mergeCell ref="B84:C84"/>
    <mergeCell ref="B85:C85"/>
    <mergeCell ref="B86:C86"/>
    <mergeCell ref="B87:C87"/>
    <mergeCell ref="B78:C78"/>
    <mergeCell ref="B79:C79"/>
    <mergeCell ref="B80:C80"/>
    <mergeCell ref="B81:C81"/>
    <mergeCell ref="B82:C82"/>
    <mergeCell ref="B73:C73"/>
    <mergeCell ref="B74:C74"/>
    <mergeCell ref="B75:C75"/>
    <mergeCell ref="B76:C76"/>
    <mergeCell ref="B77:C77"/>
    <mergeCell ref="B68:C68"/>
    <mergeCell ref="B69:C69"/>
    <mergeCell ref="B70:C70"/>
    <mergeCell ref="B71:C71"/>
    <mergeCell ref="B72:C72"/>
    <mergeCell ref="B63:C63"/>
    <mergeCell ref="B64:C64"/>
    <mergeCell ref="B65:C65"/>
    <mergeCell ref="B66:C66"/>
    <mergeCell ref="B67:C67"/>
    <mergeCell ref="A53:E53"/>
    <mergeCell ref="A57:E57"/>
    <mergeCell ref="A59:E59"/>
    <mergeCell ref="A61:E61"/>
    <mergeCell ref="B62:C62"/>
    <mergeCell ref="A12:E12"/>
    <mergeCell ref="A24:E24"/>
    <mergeCell ref="A35:E35"/>
    <mergeCell ref="A44:E44"/>
    <mergeCell ref="A48:E48"/>
    <mergeCell ref="A1:E1"/>
    <mergeCell ref="A2:E2"/>
    <mergeCell ref="A3:E3"/>
    <mergeCell ref="A4:E4"/>
    <mergeCell ref="A7:E7"/>
  </mergeCells>
  <pageMargins left="0.78749999999999998" right="0.78749999999999998" top="1.05277777777778" bottom="1.05277777777778" header="0.78749999999999998" footer="0.78749999999999998"/>
  <pageSetup paperSize="9" firstPageNumber="0" fitToHeight="2" orientation="portrait" horizontalDpi="300" verticalDpi="300"/>
  <headerFooter>
    <oddHeader>&amp;C&amp;"Times New Roman,Normal"&amp;12&amp;A</oddHeader>
    <oddFooter>&amp;C&amp;"Times New Roman,Normal"&amp;12Página &amp;P</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101"/>
  <sheetViews>
    <sheetView zoomScale="75" zoomScaleNormal="75" workbookViewId="0">
      <selection activeCell="A2" sqref="A2"/>
    </sheetView>
  </sheetViews>
  <sheetFormatPr defaultRowHeight="15" x14ac:dyDescent="0.25"/>
  <cols>
    <col min="1" max="1" width="7.140625" style="161" customWidth="1"/>
    <col min="2" max="2" width="29.28515625" style="161" customWidth="1"/>
    <col min="3" max="3" width="55.140625" style="161" customWidth="1"/>
    <col min="4" max="4" width="12.85546875" style="161" customWidth="1"/>
    <col min="5" max="5" width="15.140625" style="161" customWidth="1"/>
    <col min="6" max="6" width="10.7109375" style="161" customWidth="1"/>
    <col min="7" max="7" width="9.140625" style="161" customWidth="1"/>
    <col min="8" max="8" width="11.7109375" style="161" customWidth="1"/>
    <col min="9" max="9" width="10.7109375" style="161" customWidth="1"/>
    <col min="10" max="10" width="9.140625" style="161" customWidth="1"/>
    <col min="11" max="11" width="11.28515625" style="161" customWidth="1"/>
    <col min="12" max="1025" width="8.7109375" style="161" customWidth="1"/>
  </cols>
  <sheetData>
    <row r="1" spans="1:11" ht="45" x14ac:dyDescent="0.25">
      <c r="A1" s="275" t="s">
        <v>62</v>
      </c>
      <c r="B1" s="275"/>
      <c r="C1" s="275"/>
      <c r="D1" s="275"/>
      <c r="E1" s="275"/>
      <c r="G1" s="162" t="s">
        <v>63</v>
      </c>
      <c r="H1" s="163" t="s">
        <v>64</v>
      </c>
      <c r="I1" s="164" t="s">
        <v>65</v>
      </c>
      <c r="J1" s="164" t="s">
        <v>66</v>
      </c>
      <c r="K1" s="164" t="s">
        <v>67</v>
      </c>
    </row>
    <row r="2" spans="1:11" ht="23.25" x14ac:dyDescent="0.25">
      <c r="A2" s="276" t="s">
        <v>68</v>
      </c>
      <c r="B2" s="276"/>
      <c r="C2" s="276"/>
      <c r="D2" s="276"/>
      <c r="E2" s="276"/>
      <c r="G2" s="165">
        <f>'MEMÓRIA CÁLCULO DAS OBRIGAÇÕES'!L4</f>
        <v>0</v>
      </c>
      <c r="H2" s="165">
        <f>'MEMÓRIA CÁLCULO DAS OBRIGAÇÕES'!M4</f>
        <v>0</v>
      </c>
      <c r="I2" s="165">
        <f>'MEMÓRIA CÁLCULO DAS OBRIGAÇÕES'!N4</f>
        <v>0</v>
      </c>
      <c r="J2" s="166">
        <f>'MEMÓRIA CÁLCULO DAS OBRIGAÇÕES'!O4</f>
        <v>0</v>
      </c>
      <c r="K2" s="167">
        <f>'MEMÓRIA CÁLCULO DAS OBRIGAÇÕES'!P4</f>
        <v>0</v>
      </c>
    </row>
    <row r="3" spans="1:11" ht="18" customHeight="1" x14ac:dyDescent="0.25">
      <c r="A3" s="290" t="s">
        <v>219</v>
      </c>
      <c r="B3" s="290"/>
      <c r="C3" s="290"/>
      <c r="D3" s="290"/>
      <c r="E3" s="290"/>
    </row>
    <row r="4" spans="1:11" x14ac:dyDescent="0.25">
      <c r="A4" s="278"/>
      <c r="B4" s="278"/>
      <c r="C4" s="278"/>
      <c r="D4" s="278"/>
      <c r="E4" s="278"/>
    </row>
    <row r="5" spans="1:11" x14ac:dyDescent="0.25">
      <c r="A5" s="168"/>
      <c r="B5" s="169"/>
      <c r="C5" s="169"/>
      <c r="D5" s="170" t="s">
        <v>28</v>
      </c>
      <c r="E5" s="171" t="s">
        <v>70</v>
      </c>
      <c r="K5" s="161" t="s">
        <v>28</v>
      </c>
    </row>
    <row r="6" spans="1:11" x14ac:dyDescent="0.25">
      <c r="A6" s="172" t="s">
        <v>71</v>
      </c>
      <c r="B6" s="169"/>
      <c r="C6" s="173" t="s">
        <v>72</v>
      </c>
      <c r="D6" s="174" t="s">
        <v>73</v>
      </c>
      <c r="E6" s="175">
        <v>2241.14</v>
      </c>
      <c r="K6" s="161" t="s">
        <v>73</v>
      </c>
    </row>
    <row r="7" spans="1:11" x14ac:dyDescent="0.25">
      <c r="A7" s="279"/>
      <c r="B7" s="279"/>
      <c r="C7" s="279"/>
      <c r="D7" s="279"/>
      <c r="E7" s="279"/>
    </row>
    <row r="8" spans="1:11" x14ac:dyDescent="0.25">
      <c r="A8" s="172" t="s">
        <v>74</v>
      </c>
      <c r="B8" s="169"/>
      <c r="C8" s="173" t="s">
        <v>75</v>
      </c>
      <c r="D8" s="170" t="s">
        <v>28</v>
      </c>
      <c r="E8" s="171" t="s">
        <v>70</v>
      </c>
      <c r="K8" s="161" t="s">
        <v>28</v>
      </c>
    </row>
    <row r="9" spans="1:11" x14ac:dyDescent="0.25">
      <c r="A9" s="168"/>
      <c r="B9" s="169"/>
      <c r="C9" s="169" t="s">
        <v>76</v>
      </c>
      <c r="D9" s="174" t="s">
        <v>73</v>
      </c>
      <c r="E9" s="175">
        <v>2241.14</v>
      </c>
      <c r="K9" s="161" t="s">
        <v>73</v>
      </c>
    </row>
    <row r="10" spans="1:11" x14ac:dyDescent="0.25">
      <c r="A10" s="168"/>
      <c r="B10" s="169"/>
      <c r="C10" s="169" t="s">
        <v>220</v>
      </c>
      <c r="D10" s="174" t="s">
        <v>73</v>
      </c>
      <c r="E10" s="175"/>
      <c r="K10" s="161" t="s">
        <v>73</v>
      </c>
    </row>
    <row r="11" spans="1:11" x14ac:dyDescent="0.25">
      <c r="A11" s="168"/>
      <c r="B11" s="169"/>
      <c r="C11" s="173" t="s">
        <v>78</v>
      </c>
      <c r="D11" s="174" t="s">
        <v>73</v>
      </c>
      <c r="E11" s="176">
        <f>E10+E9</f>
        <v>2241.14</v>
      </c>
      <c r="K11" s="161" t="s">
        <v>73</v>
      </c>
    </row>
    <row r="12" spans="1:11" x14ac:dyDescent="0.25">
      <c r="A12" s="279"/>
      <c r="B12" s="279"/>
      <c r="C12" s="279"/>
      <c r="D12" s="279"/>
      <c r="E12" s="279"/>
    </row>
    <row r="13" spans="1:11" x14ac:dyDescent="0.25">
      <c r="A13" s="172" t="s">
        <v>79</v>
      </c>
      <c r="B13" s="169"/>
      <c r="C13" s="173" t="s">
        <v>80</v>
      </c>
      <c r="D13" s="170" t="s">
        <v>28</v>
      </c>
      <c r="E13" s="171" t="s">
        <v>70</v>
      </c>
      <c r="K13" s="161" t="s">
        <v>28</v>
      </c>
    </row>
    <row r="14" spans="1:11" x14ac:dyDescent="0.25">
      <c r="A14" s="168"/>
      <c r="B14" s="170" t="s">
        <v>81</v>
      </c>
      <c r="C14" s="173" t="s">
        <v>82</v>
      </c>
      <c r="D14" s="174" t="s">
        <v>73</v>
      </c>
      <c r="E14" s="177" t="s">
        <v>73</v>
      </c>
      <c r="K14" s="161" t="s">
        <v>73</v>
      </c>
    </row>
    <row r="15" spans="1:11" x14ac:dyDescent="0.25">
      <c r="A15" s="168"/>
      <c r="B15" s="174" t="s">
        <v>83</v>
      </c>
      <c r="C15" s="169" t="s">
        <v>84</v>
      </c>
      <c r="D15" s="178">
        <v>0.2</v>
      </c>
      <c r="E15" s="175">
        <f t="shared" ref="E15:E22" si="0">$E$11*D15</f>
        <v>448.22800000000001</v>
      </c>
      <c r="K15" s="161">
        <v>0.2</v>
      </c>
    </row>
    <row r="16" spans="1:11" x14ac:dyDescent="0.25">
      <c r="A16" s="168"/>
      <c r="B16" s="174" t="s">
        <v>85</v>
      </c>
      <c r="C16" s="169" t="s">
        <v>86</v>
      </c>
      <c r="D16" s="178">
        <v>0.08</v>
      </c>
      <c r="E16" s="175">
        <f t="shared" si="0"/>
        <v>179.2912</v>
      </c>
      <c r="K16" s="161">
        <v>0.08</v>
      </c>
    </row>
    <row r="17" spans="1:11" x14ac:dyDescent="0.25">
      <c r="A17" s="168"/>
      <c r="B17" s="174" t="s">
        <v>87</v>
      </c>
      <c r="C17" s="169" t="s">
        <v>88</v>
      </c>
      <c r="D17" s="178">
        <v>1.4999999999999999E-2</v>
      </c>
      <c r="E17" s="175">
        <f t="shared" si="0"/>
        <v>33.617099999999994</v>
      </c>
      <c r="K17" s="161">
        <v>1.4999999999999999E-2</v>
      </c>
    </row>
    <row r="18" spans="1:11" x14ac:dyDescent="0.25">
      <c r="A18" s="168"/>
      <c r="B18" s="174" t="s">
        <v>89</v>
      </c>
      <c r="C18" s="169" t="s">
        <v>90</v>
      </c>
      <c r="D18" s="178">
        <v>0.01</v>
      </c>
      <c r="E18" s="175">
        <f t="shared" si="0"/>
        <v>22.4114</v>
      </c>
      <c r="K18" s="161">
        <v>0.01</v>
      </c>
    </row>
    <row r="19" spans="1:11" x14ac:dyDescent="0.25">
      <c r="A19" s="168"/>
      <c r="B19" s="174" t="s">
        <v>91</v>
      </c>
      <c r="C19" s="169" t="s">
        <v>92</v>
      </c>
      <c r="D19" s="178">
        <v>2E-3</v>
      </c>
      <c r="E19" s="175">
        <f t="shared" si="0"/>
        <v>4.4822800000000003</v>
      </c>
      <c r="K19" s="161">
        <v>2E-3</v>
      </c>
    </row>
    <row r="20" spans="1:11" x14ac:dyDescent="0.25">
      <c r="A20" s="168"/>
      <c r="B20" s="174" t="s">
        <v>93</v>
      </c>
      <c r="C20" s="169" t="s">
        <v>94</v>
      </c>
      <c r="D20" s="178">
        <v>6.0000000000000001E-3</v>
      </c>
      <c r="E20" s="175">
        <f t="shared" si="0"/>
        <v>13.44684</v>
      </c>
      <c r="K20" s="161">
        <v>6.0000000000000001E-3</v>
      </c>
    </row>
    <row r="21" spans="1:11" x14ac:dyDescent="0.25">
      <c r="A21" s="168"/>
      <c r="B21" s="174" t="s">
        <v>95</v>
      </c>
      <c r="C21" s="169" t="s">
        <v>96</v>
      </c>
      <c r="D21" s="178">
        <v>2.5000000000000001E-2</v>
      </c>
      <c r="E21" s="175">
        <f t="shared" si="0"/>
        <v>56.028500000000001</v>
      </c>
      <c r="K21" s="161">
        <v>2.5000000000000001E-2</v>
      </c>
    </row>
    <row r="22" spans="1:11" ht="25.5" x14ac:dyDescent="0.25">
      <c r="A22" s="168"/>
      <c r="B22" s="174" t="s">
        <v>97</v>
      </c>
      <c r="C22" s="169" t="s">
        <v>98</v>
      </c>
      <c r="D22" s="178">
        <v>5.2499999999999998E-2</v>
      </c>
      <c r="E22" s="175">
        <f t="shared" si="0"/>
        <v>117.65984999999999</v>
      </c>
      <c r="K22" s="161">
        <v>5.2499999999999998E-2</v>
      </c>
    </row>
    <row r="23" spans="1:11" x14ac:dyDescent="0.25">
      <c r="A23" s="168"/>
      <c r="B23" s="169"/>
      <c r="C23" s="170" t="s">
        <v>99</v>
      </c>
      <c r="D23" s="179">
        <v>0.39050000000000001</v>
      </c>
      <c r="E23" s="176">
        <f>SUM(E15:E22)</f>
        <v>875.16516999999976</v>
      </c>
      <c r="K23" s="161">
        <v>0.39050000000000001</v>
      </c>
    </row>
    <row r="24" spans="1:11" x14ac:dyDescent="0.25">
      <c r="A24" s="279"/>
      <c r="B24" s="279"/>
      <c r="C24" s="279"/>
      <c r="D24" s="279"/>
      <c r="E24" s="279"/>
    </row>
    <row r="25" spans="1:11" x14ac:dyDescent="0.25">
      <c r="A25" s="168"/>
      <c r="B25" s="170" t="s">
        <v>100</v>
      </c>
      <c r="C25" s="173" t="s">
        <v>101</v>
      </c>
      <c r="D25" s="170" t="s">
        <v>28</v>
      </c>
      <c r="E25" s="171" t="s">
        <v>70</v>
      </c>
      <c r="K25" s="161" t="s">
        <v>28</v>
      </c>
    </row>
    <row r="26" spans="1:11" x14ac:dyDescent="0.25">
      <c r="A26" s="168"/>
      <c r="B26" s="174" t="s">
        <v>102</v>
      </c>
      <c r="C26" s="169" t="s">
        <v>103</v>
      </c>
      <c r="D26" s="178">
        <v>8.3330000000000001E-2</v>
      </c>
      <c r="E26" s="175">
        <f t="shared" ref="E26:E33" si="1">$E$11*D26</f>
        <v>186.7541962</v>
      </c>
      <c r="K26" s="161">
        <v>8.3330000000000001E-2</v>
      </c>
    </row>
    <row r="27" spans="1:11" x14ac:dyDescent="0.25">
      <c r="A27" s="168"/>
      <c r="B27" s="174" t="s">
        <v>104</v>
      </c>
      <c r="C27" s="169" t="s">
        <v>105</v>
      </c>
      <c r="D27" s="178">
        <v>0.11111</v>
      </c>
      <c r="E27" s="175">
        <f t="shared" si="1"/>
        <v>249.01306539999999</v>
      </c>
      <c r="K27" s="161">
        <v>0.11111</v>
      </c>
    </row>
    <row r="28" spans="1:11" x14ac:dyDescent="0.25">
      <c r="A28" s="168"/>
      <c r="B28" s="174" t="s">
        <v>106</v>
      </c>
      <c r="C28" s="169" t="s">
        <v>107</v>
      </c>
      <c r="D28" s="178">
        <v>1.9439999999999999E-2</v>
      </c>
      <c r="E28" s="175">
        <f t="shared" si="1"/>
        <v>43.567761599999997</v>
      </c>
      <c r="K28" s="161">
        <v>1.9439999999999999E-2</v>
      </c>
    </row>
    <row r="29" spans="1:11" x14ac:dyDescent="0.25">
      <c r="A29" s="168"/>
      <c r="B29" s="174" t="s">
        <v>108</v>
      </c>
      <c r="C29" s="169" t="s">
        <v>109</v>
      </c>
      <c r="D29" s="178">
        <v>1.389E-2</v>
      </c>
      <c r="E29" s="175">
        <f t="shared" si="1"/>
        <v>31.129434599999996</v>
      </c>
      <c r="K29" s="161">
        <v>1.389E-2</v>
      </c>
    </row>
    <row r="30" spans="1:11" x14ac:dyDescent="0.25">
      <c r="A30" s="168"/>
      <c r="B30" s="174" t="s">
        <v>110</v>
      </c>
      <c r="C30" s="169" t="s">
        <v>111</v>
      </c>
      <c r="D30" s="178">
        <v>3.3300000000000001E-3</v>
      </c>
      <c r="E30" s="175">
        <f t="shared" si="1"/>
        <v>7.4629962000000001</v>
      </c>
      <c r="K30" s="161">
        <v>3.3300000000000001E-3</v>
      </c>
    </row>
    <row r="31" spans="1:11" x14ac:dyDescent="0.25">
      <c r="A31" s="168"/>
      <c r="B31" s="174" t="s">
        <v>112</v>
      </c>
      <c r="C31" s="169" t="s">
        <v>113</v>
      </c>
      <c r="D31" s="178">
        <v>2.7699999999999999E-3</v>
      </c>
      <c r="E31" s="175">
        <f t="shared" si="1"/>
        <v>6.2079577999999991</v>
      </c>
      <c r="K31" s="161">
        <v>2.7699999999999999E-3</v>
      </c>
    </row>
    <row r="32" spans="1:11" x14ac:dyDescent="0.25">
      <c r="A32" s="168"/>
      <c r="B32" s="174" t="s">
        <v>114</v>
      </c>
      <c r="C32" s="169" t="s">
        <v>115</v>
      </c>
      <c r="D32" s="178">
        <v>7.3999999999999999E-4</v>
      </c>
      <c r="E32" s="175">
        <f t="shared" si="1"/>
        <v>1.6584435999999998</v>
      </c>
      <c r="K32" s="161">
        <v>7.3999999999999999E-4</v>
      </c>
    </row>
    <row r="33" spans="1:11" x14ac:dyDescent="0.25">
      <c r="A33" s="168"/>
      <c r="B33" s="174" t="s">
        <v>116</v>
      </c>
      <c r="C33" s="169" t="s">
        <v>117</v>
      </c>
      <c r="D33" s="178">
        <v>2.1000000000000001E-4</v>
      </c>
      <c r="E33" s="175">
        <f t="shared" si="1"/>
        <v>0.47063939999999999</v>
      </c>
      <c r="K33" s="161">
        <v>2.1000000000000001E-4</v>
      </c>
    </row>
    <row r="34" spans="1:11" x14ac:dyDescent="0.25">
      <c r="A34" s="168"/>
      <c r="B34" s="169"/>
      <c r="C34" s="170" t="s">
        <v>118</v>
      </c>
      <c r="D34" s="179">
        <v>0.23482</v>
      </c>
      <c r="E34" s="176">
        <f>SUM(E26:E33)</f>
        <v>526.26449480000008</v>
      </c>
      <c r="K34" s="161">
        <v>0.23482</v>
      </c>
    </row>
    <row r="35" spans="1:11" x14ac:dyDescent="0.25">
      <c r="A35" s="279"/>
      <c r="B35" s="279"/>
      <c r="C35" s="279"/>
      <c r="D35" s="279"/>
      <c r="E35" s="279"/>
    </row>
    <row r="36" spans="1:11" ht="25.5" x14ac:dyDescent="0.25">
      <c r="A36" s="168"/>
      <c r="B36" s="170" t="s">
        <v>119</v>
      </c>
      <c r="C36" s="173" t="s">
        <v>120</v>
      </c>
      <c r="D36" s="170" t="s">
        <v>28</v>
      </c>
      <c r="E36" s="171" t="s">
        <v>70</v>
      </c>
      <c r="K36" s="161" t="s">
        <v>28</v>
      </c>
    </row>
    <row r="37" spans="1:11" x14ac:dyDescent="0.25">
      <c r="A37" s="168"/>
      <c r="B37" s="174" t="s">
        <v>121</v>
      </c>
      <c r="C37" s="169" t="s">
        <v>122</v>
      </c>
      <c r="D37" s="178">
        <v>4.1700000000000001E-3</v>
      </c>
      <c r="E37" s="175">
        <f t="shared" ref="E37:E42" si="2">$E$11*D37</f>
        <v>9.3455537999999994</v>
      </c>
      <c r="K37" s="161">
        <v>4.1700000000000001E-3</v>
      </c>
    </row>
    <row r="38" spans="1:11" x14ac:dyDescent="0.25">
      <c r="A38" s="168"/>
      <c r="B38" s="174" t="s">
        <v>123</v>
      </c>
      <c r="C38" s="169" t="s">
        <v>124</v>
      </c>
      <c r="D38" s="178">
        <v>1.67E-3</v>
      </c>
      <c r="E38" s="175">
        <f t="shared" si="2"/>
        <v>3.7427037999999997</v>
      </c>
      <c r="K38" s="161">
        <v>1.67E-3</v>
      </c>
    </row>
    <row r="39" spans="1:11" ht="38.25" x14ac:dyDescent="0.25">
      <c r="A39" s="168"/>
      <c r="B39" s="174" t="s">
        <v>125</v>
      </c>
      <c r="C39" s="169" t="s">
        <v>126</v>
      </c>
      <c r="D39" s="178">
        <v>3.2000000000000001E-2</v>
      </c>
      <c r="E39" s="175">
        <f t="shared" si="2"/>
        <v>71.716480000000004</v>
      </c>
      <c r="K39" s="161">
        <v>3.2000000000000001E-2</v>
      </c>
    </row>
    <row r="40" spans="1:11" ht="38.25" x14ac:dyDescent="0.25">
      <c r="A40" s="168"/>
      <c r="B40" s="174" t="s">
        <v>127</v>
      </c>
      <c r="C40" s="169" t="s">
        <v>128</v>
      </c>
      <c r="D40" s="178">
        <v>1.6000000000000001E-3</v>
      </c>
      <c r="E40" s="175">
        <f t="shared" si="2"/>
        <v>3.5858240000000001</v>
      </c>
      <c r="K40" s="161">
        <v>1.6000000000000001E-3</v>
      </c>
    </row>
    <row r="41" spans="1:11" ht="38.25" x14ac:dyDescent="0.25">
      <c r="A41" s="168"/>
      <c r="B41" s="174" t="s">
        <v>129</v>
      </c>
      <c r="C41" s="169" t="s">
        <v>130</v>
      </c>
      <c r="D41" s="178">
        <v>8.0000000000000002E-3</v>
      </c>
      <c r="E41" s="175">
        <f t="shared" si="2"/>
        <v>17.929120000000001</v>
      </c>
      <c r="K41" s="161">
        <v>8.0000000000000002E-3</v>
      </c>
    </row>
    <row r="42" spans="1:11" ht="38.25" x14ac:dyDescent="0.25">
      <c r="A42" s="168"/>
      <c r="B42" s="174" t="s">
        <v>131</v>
      </c>
      <c r="C42" s="169" t="s">
        <v>132</v>
      </c>
      <c r="D42" s="178">
        <v>4.0000000000000002E-4</v>
      </c>
      <c r="E42" s="175">
        <f t="shared" si="2"/>
        <v>0.89645600000000003</v>
      </c>
      <c r="K42" s="161">
        <v>4.0000000000000002E-4</v>
      </c>
    </row>
    <row r="43" spans="1:11" x14ac:dyDescent="0.25">
      <c r="A43" s="168"/>
      <c r="B43" s="169"/>
      <c r="C43" s="170" t="s">
        <v>133</v>
      </c>
      <c r="D43" s="179">
        <v>4.7840000000000001E-2</v>
      </c>
      <c r="E43" s="176">
        <f>SUM(E37:E42)</f>
        <v>107.21613760000001</v>
      </c>
      <c r="K43" s="161">
        <v>4.7840000000000001E-2</v>
      </c>
    </row>
    <row r="44" spans="1:11" x14ac:dyDescent="0.25">
      <c r="A44" s="279"/>
      <c r="B44" s="279"/>
      <c r="C44" s="279"/>
      <c r="D44" s="279"/>
      <c r="E44" s="279"/>
    </row>
    <row r="45" spans="1:11" x14ac:dyDescent="0.25">
      <c r="A45" s="168"/>
      <c r="B45" s="170" t="s">
        <v>134</v>
      </c>
      <c r="C45" s="173" t="s">
        <v>135</v>
      </c>
      <c r="D45" s="170" t="s">
        <v>28</v>
      </c>
      <c r="E45" s="171" t="s">
        <v>70</v>
      </c>
      <c r="K45" s="161" t="s">
        <v>28</v>
      </c>
    </row>
    <row r="46" spans="1:11" ht="25.5" x14ac:dyDescent="0.25">
      <c r="A46" s="168"/>
      <c r="B46" s="174" t="s">
        <v>136</v>
      </c>
      <c r="C46" s="169" t="s">
        <v>137</v>
      </c>
      <c r="D46" s="178">
        <v>9.1700000000000004E-2</v>
      </c>
      <c r="E46" s="175">
        <f>$E$11*D46</f>
        <v>205.51253800000001</v>
      </c>
      <c r="K46" s="161">
        <v>9.1700000000000004E-2</v>
      </c>
    </row>
    <row r="47" spans="1:11" x14ac:dyDescent="0.25">
      <c r="A47" s="168"/>
      <c r="B47" s="169"/>
      <c r="C47" s="170" t="s">
        <v>138</v>
      </c>
      <c r="D47" s="179">
        <v>9.1700000000000004E-2</v>
      </c>
      <c r="E47" s="176">
        <f>E46</f>
        <v>205.51253800000001</v>
      </c>
      <c r="K47" s="161">
        <v>9.1700000000000004E-2</v>
      </c>
    </row>
    <row r="48" spans="1:11" x14ac:dyDescent="0.25">
      <c r="A48" s="279"/>
      <c r="B48" s="279"/>
      <c r="C48" s="279"/>
      <c r="D48" s="279"/>
      <c r="E48" s="279"/>
    </row>
    <row r="49" spans="1:11" ht="25.5" x14ac:dyDescent="0.25">
      <c r="A49" s="168"/>
      <c r="B49" s="170" t="s">
        <v>139</v>
      </c>
      <c r="C49" s="173" t="s">
        <v>140</v>
      </c>
      <c r="D49" s="170" t="s">
        <v>28</v>
      </c>
      <c r="E49" s="171" t="s">
        <v>70</v>
      </c>
      <c r="K49" s="161" t="s">
        <v>28</v>
      </c>
    </row>
    <row r="50" spans="1:11" ht="25.5" x14ac:dyDescent="0.25">
      <c r="A50" s="168"/>
      <c r="B50" s="174" t="s">
        <v>141</v>
      </c>
      <c r="C50" s="169" t="s">
        <v>142</v>
      </c>
      <c r="D50" s="178">
        <v>3.3E-4</v>
      </c>
      <c r="E50" s="175">
        <f>$E$11*D50</f>
        <v>0.73957619999999991</v>
      </c>
      <c r="K50" s="161">
        <v>3.3E-4</v>
      </c>
    </row>
    <row r="51" spans="1:11" ht="25.5" x14ac:dyDescent="0.25">
      <c r="A51" s="168"/>
      <c r="B51" s="174" t="s">
        <v>143</v>
      </c>
      <c r="C51" s="169" t="s">
        <v>144</v>
      </c>
      <c r="D51" s="178">
        <v>2.5999999999999998E-4</v>
      </c>
      <c r="E51" s="175">
        <f>$E$11*D51</f>
        <v>0.58269639999999989</v>
      </c>
      <c r="K51" s="161">
        <v>2.5999999999999998E-4</v>
      </c>
    </row>
    <row r="52" spans="1:11" x14ac:dyDescent="0.25">
      <c r="A52" s="168"/>
      <c r="B52" s="169"/>
      <c r="C52" s="170" t="s">
        <v>145</v>
      </c>
      <c r="D52" s="179">
        <v>5.9000000000000003E-4</v>
      </c>
      <c r="E52" s="176">
        <f>E50+E51</f>
        <v>1.3222725999999998</v>
      </c>
      <c r="K52" s="161">
        <v>5.9000000000000003E-4</v>
      </c>
    </row>
    <row r="53" spans="1:11" x14ac:dyDescent="0.25">
      <c r="A53" s="279"/>
      <c r="B53" s="279"/>
      <c r="C53" s="279"/>
      <c r="D53" s="279"/>
      <c r="E53" s="279"/>
    </row>
    <row r="54" spans="1:11" ht="25.5" x14ac:dyDescent="0.25">
      <c r="A54" s="168"/>
      <c r="B54" s="170" t="s">
        <v>146</v>
      </c>
      <c r="C54" s="173" t="s">
        <v>147</v>
      </c>
      <c r="D54" s="170" t="s">
        <v>28</v>
      </c>
      <c r="E54" s="171" t="s">
        <v>70</v>
      </c>
      <c r="K54" s="161" t="s">
        <v>28</v>
      </c>
    </row>
    <row r="55" spans="1:11" x14ac:dyDescent="0.25">
      <c r="A55" s="168"/>
      <c r="B55" s="174" t="s">
        <v>148</v>
      </c>
      <c r="C55" s="169" t="s">
        <v>149</v>
      </c>
      <c r="D55" s="178">
        <v>2.82E-3</v>
      </c>
      <c r="E55" s="175">
        <f>$E$11*D55</f>
        <v>6.3200148</v>
      </c>
      <c r="K55" s="161">
        <v>2.82E-3</v>
      </c>
    </row>
    <row r="56" spans="1:11" x14ac:dyDescent="0.25">
      <c r="A56" s="168"/>
      <c r="B56" s="169"/>
      <c r="C56" s="170" t="s">
        <v>150</v>
      </c>
      <c r="D56" s="179">
        <v>2.82E-3</v>
      </c>
      <c r="E56" s="176">
        <f>E55</f>
        <v>6.3200148</v>
      </c>
      <c r="K56" s="161">
        <v>2.82E-3</v>
      </c>
    </row>
    <row r="57" spans="1:11" x14ac:dyDescent="0.25">
      <c r="A57" s="279"/>
      <c r="B57" s="279"/>
      <c r="C57" s="279"/>
      <c r="D57" s="279"/>
      <c r="E57" s="279"/>
    </row>
    <row r="58" spans="1:11" x14ac:dyDescent="0.25">
      <c r="A58" s="168"/>
      <c r="B58" s="170"/>
      <c r="C58" s="170" t="s">
        <v>151</v>
      </c>
      <c r="D58" s="179">
        <v>0.76827000000000001</v>
      </c>
      <c r="E58" s="176">
        <f>SUM(E56,E52,E47,E43,E34,E23)</f>
        <v>1721.8006277999998</v>
      </c>
      <c r="K58" s="161">
        <v>0.76827000000000001</v>
      </c>
    </row>
    <row r="59" spans="1:11" x14ac:dyDescent="0.25">
      <c r="A59" s="279"/>
      <c r="B59" s="279"/>
      <c r="C59" s="279"/>
      <c r="D59" s="279"/>
      <c r="E59" s="279"/>
    </row>
    <row r="60" spans="1:11" x14ac:dyDescent="0.25">
      <c r="A60" s="168"/>
      <c r="B60" s="170"/>
      <c r="C60" s="170" t="s">
        <v>152</v>
      </c>
      <c r="D60" s="170"/>
      <c r="E60" s="176">
        <f>SUM(E58,E11)</f>
        <v>3962.9406277999997</v>
      </c>
    </row>
    <row r="61" spans="1:11" x14ac:dyDescent="0.25">
      <c r="A61" s="279"/>
      <c r="B61" s="279"/>
      <c r="C61" s="279"/>
      <c r="D61" s="279"/>
      <c r="E61" s="279"/>
    </row>
    <row r="62" spans="1:11" ht="15" customHeight="1" x14ac:dyDescent="0.25">
      <c r="A62" s="172" t="s">
        <v>153</v>
      </c>
      <c r="B62" s="280" t="s">
        <v>154</v>
      </c>
      <c r="C62" s="280"/>
      <c r="D62" s="170"/>
      <c r="E62" s="171" t="s">
        <v>70</v>
      </c>
    </row>
    <row r="63" spans="1:11" ht="15" customHeight="1" x14ac:dyDescent="0.25">
      <c r="A63" s="180"/>
      <c r="B63" s="281" t="s">
        <v>221</v>
      </c>
      <c r="C63" s="281"/>
      <c r="D63" s="174"/>
      <c r="E63" s="175">
        <f>SUM(D64:D66)*2/12</f>
        <v>8.3016666666666676</v>
      </c>
    </row>
    <row r="64" spans="1:11" ht="13.9" customHeight="1" x14ac:dyDescent="0.25">
      <c r="A64" s="180"/>
      <c r="B64" s="282" t="s">
        <v>156</v>
      </c>
      <c r="C64" s="282"/>
      <c r="D64" s="190">
        <v>9.74</v>
      </c>
      <c r="E64" s="198"/>
      <c r="F64" s="184">
        <v>9.74</v>
      </c>
      <c r="G64" s="185">
        <v>38.96</v>
      </c>
      <c r="K64" s="161">
        <v>38.96</v>
      </c>
    </row>
    <row r="65" spans="1:11" ht="13.9" customHeight="1" x14ac:dyDescent="0.25">
      <c r="A65" s="180"/>
      <c r="B65" s="282" t="s">
        <v>157</v>
      </c>
      <c r="C65" s="282"/>
      <c r="D65" s="190">
        <v>7.82</v>
      </c>
      <c r="E65" s="198"/>
      <c r="F65" s="184">
        <v>7.8224999999999998</v>
      </c>
      <c r="G65" s="185">
        <v>31.29</v>
      </c>
      <c r="K65" s="161">
        <v>31.29</v>
      </c>
    </row>
    <row r="66" spans="1:11" ht="13.9" customHeight="1" x14ac:dyDescent="0.25">
      <c r="A66" s="180"/>
      <c r="B66" s="282" t="s">
        <v>222</v>
      </c>
      <c r="C66" s="282"/>
      <c r="D66" s="190">
        <v>32.25</v>
      </c>
      <c r="E66" s="198"/>
      <c r="G66" s="185">
        <v>128.97999999999999</v>
      </c>
      <c r="H66" s="186"/>
      <c r="K66" s="161">
        <v>128.97999999999999</v>
      </c>
    </row>
    <row r="67" spans="1:11" ht="25.5" customHeight="1" x14ac:dyDescent="0.25">
      <c r="A67" s="180"/>
      <c r="B67" s="281" t="s">
        <v>223</v>
      </c>
      <c r="C67" s="281"/>
      <c r="D67" s="174"/>
      <c r="E67" s="175">
        <v>643.28</v>
      </c>
    </row>
    <row r="68" spans="1:11" ht="38.25" customHeight="1" x14ac:dyDescent="0.25">
      <c r="A68" s="180"/>
      <c r="B68" s="281" t="s">
        <v>224</v>
      </c>
      <c r="C68" s="281"/>
      <c r="D68" s="174"/>
      <c r="E68" s="175">
        <v>73.099999999999994</v>
      </c>
    </row>
    <row r="69" spans="1:11" ht="25.5" customHeight="1" x14ac:dyDescent="0.25">
      <c r="A69" s="180"/>
      <c r="B69" s="281" t="s">
        <v>225</v>
      </c>
      <c r="C69" s="281"/>
      <c r="D69" s="209"/>
      <c r="E69" s="175">
        <v>309.54000000000002</v>
      </c>
    </row>
    <row r="70" spans="1:11" ht="25.5" customHeight="1" x14ac:dyDescent="0.25">
      <c r="A70" s="180" t="s">
        <v>58</v>
      </c>
      <c r="B70" s="281" t="s">
        <v>226</v>
      </c>
      <c r="C70" s="281"/>
      <c r="D70" s="174"/>
      <c r="E70" s="175">
        <v>100</v>
      </c>
    </row>
    <row r="71" spans="1:11" ht="15" customHeight="1" x14ac:dyDescent="0.25">
      <c r="A71" s="180"/>
      <c r="B71" s="281" t="s">
        <v>227</v>
      </c>
      <c r="C71" s="281"/>
      <c r="D71" s="174"/>
      <c r="E71" s="175">
        <v>20</v>
      </c>
    </row>
    <row r="72" spans="1:11" ht="25.5" customHeight="1" x14ac:dyDescent="0.25">
      <c r="A72" s="180"/>
      <c r="B72" s="281" t="s">
        <v>199</v>
      </c>
      <c r="C72" s="281"/>
      <c r="D72" s="174"/>
      <c r="E72" s="175">
        <v>75</v>
      </c>
    </row>
    <row r="73" spans="1:11" ht="15" customHeight="1" x14ac:dyDescent="0.25">
      <c r="A73" s="180"/>
      <c r="B73" s="281" t="s">
        <v>228</v>
      </c>
      <c r="C73" s="281"/>
      <c r="D73" s="174"/>
      <c r="E73" s="175">
        <v>21</v>
      </c>
    </row>
    <row r="74" spans="1:11" ht="15" customHeight="1" x14ac:dyDescent="0.25">
      <c r="A74" s="180"/>
      <c r="B74" s="280" t="s">
        <v>200</v>
      </c>
      <c r="C74" s="280"/>
      <c r="D74" s="174"/>
      <c r="E74" s="176">
        <f>SUM(E63:E73)</f>
        <v>1250.2216666666666</v>
      </c>
    </row>
    <row r="75" spans="1:11" x14ac:dyDescent="0.25">
      <c r="A75" s="279"/>
      <c r="B75" s="279"/>
      <c r="C75" s="279"/>
      <c r="D75" s="279"/>
      <c r="E75" s="279"/>
    </row>
    <row r="76" spans="1:11" ht="25.5" customHeight="1" x14ac:dyDescent="0.25">
      <c r="A76" s="180"/>
      <c r="B76" s="280" t="s">
        <v>201</v>
      </c>
      <c r="C76" s="280"/>
      <c r="D76" s="170"/>
      <c r="E76" s="176">
        <f>E60+E74</f>
        <v>5213.162294466666</v>
      </c>
    </row>
    <row r="77" spans="1:11" x14ac:dyDescent="0.25">
      <c r="A77" s="279"/>
      <c r="B77" s="279"/>
      <c r="C77" s="279"/>
      <c r="D77" s="279"/>
      <c r="E77" s="279"/>
    </row>
    <row r="78" spans="1:11" ht="15" customHeight="1" x14ac:dyDescent="0.25">
      <c r="A78" s="172" t="s">
        <v>202</v>
      </c>
      <c r="B78" s="280" t="s">
        <v>203</v>
      </c>
      <c r="C78" s="280"/>
      <c r="D78" s="170" t="s">
        <v>28</v>
      </c>
      <c r="E78" s="171" t="s">
        <v>70</v>
      </c>
      <c r="K78" s="161" t="s">
        <v>28</v>
      </c>
    </row>
    <row r="79" spans="1:11" ht="15" customHeight="1" x14ac:dyDescent="0.25">
      <c r="A79" s="180"/>
      <c r="B79" s="281" t="s">
        <v>204</v>
      </c>
      <c r="C79" s="281"/>
      <c r="D79" s="193">
        <f>F79</f>
        <v>4.8959814999999997E-2</v>
      </c>
      <c r="E79" s="175">
        <f>D79*$E$76</f>
        <v>255.23546150206349</v>
      </c>
      <c r="F79" s="194">
        <v>4.8959814999999997E-2</v>
      </c>
      <c r="G79" s="195">
        <v>0.1</v>
      </c>
      <c r="K79" s="161">
        <v>0.1</v>
      </c>
    </row>
    <row r="80" spans="1:11" ht="15" customHeight="1" x14ac:dyDescent="0.25">
      <c r="A80" s="180"/>
      <c r="B80" s="281" t="s">
        <v>205</v>
      </c>
      <c r="C80" s="281"/>
      <c r="D80" s="193">
        <f>F80</f>
        <v>1.2500000000000001E-2</v>
      </c>
      <c r="E80" s="175">
        <f>D80*E76</f>
        <v>65.164528680833328</v>
      </c>
      <c r="F80" s="194">
        <v>1.2500000000000001E-2</v>
      </c>
      <c r="G80" s="195">
        <v>0.05</v>
      </c>
      <c r="K80" s="161">
        <v>0.05</v>
      </c>
    </row>
    <row r="81" spans="1:11" ht="15" customHeight="1" x14ac:dyDescent="0.25">
      <c r="A81" s="189"/>
      <c r="B81" s="280" t="s">
        <v>206</v>
      </c>
      <c r="C81" s="280"/>
      <c r="D81" s="196">
        <f>D79+D80</f>
        <v>6.1459815000000001E-2</v>
      </c>
      <c r="E81" s="176">
        <f>E79+E80</f>
        <v>320.39999018289683</v>
      </c>
      <c r="K81" s="161">
        <v>0.15</v>
      </c>
    </row>
    <row r="82" spans="1:11" x14ac:dyDescent="0.25">
      <c r="A82" s="189"/>
      <c r="B82" s="285"/>
      <c r="C82" s="285"/>
      <c r="D82" s="285"/>
      <c r="E82" s="285"/>
    </row>
    <row r="83" spans="1:11" ht="15" customHeight="1" x14ac:dyDescent="0.25">
      <c r="A83" s="172" t="s">
        <v>207</v>
      </c>
      <c r="B83" s="280" t="s">
        <v>208</v>
      </c>
      <c r="C83" s="280"/>
      <c r="D83" s="170" t="s">
        <v>28</v>
      </c>
      <c r="E83" s="171" t="s">
        <v>70</v>
      </c>
      <c r="K83" s="161" t="s">
        <v>28</v>
      </c>
    </row>
    <row r="84" spans="1:11" ht="15" customHeight="1" x14ac:dyDescent="0.25">
      <c r="A84" s="180"/>
      <c r="B84" s="284" t="s">
        <v>209</v>
      </c>
      <c r="C84" s="284"/>
      <c r="D84" s="197">
        <v>0.05</v>
      </c>
      <c r="E84" s="198"/>
      <c r="K84" s="161">
        <v>0.05</v>
      </c>
    </row>
    <row r="85" spans="1:11" ht="15" customHeight="1" x14ac:dyDescent="0.25">
      <c r="A85" s="180"/>
      <c r="B85" s="284" t="s">
        <v>210</v>
      </c>
      <c r="C85" s="284"/>
      <c r="D85" s="197">
        <v>0.03</v>
      </c>
      <c r="E85" s="198"/>
      <c r="K85" s="161">
        <v>0.03</v>
      </c>
    </row>
    <row r="86" spans="1:11" ht="15" customHeight="1" x14ac:dyDescent="0.25">
      <c r="A86" s="180"/>
      <c r="B86" s="284" t="s">
        <v>211</v>
      </c>
      <c r="C86" s="284"/>
      <c r="D86" s="178">
        <v>6.4999999999999997E-3</v>
      </c>
      <c r="E86" s="198"/>
      <c r="K86" s="161">
        <v>6.4999999999999997E-3</v>
      </c>
    </row>
    <row r="87" spans="1:11" ht="15" customHeight="1" x14ac:dyDescent="0.25">
      <c r="A87" s="180"/>
      <c r="B87" s="291" t="s">
        <v>27</v>
      </c>
      <c r="C87" s="291"/>
      <c r="D87" s="179">
        <v>8.6499999999999994E-2</v>
      </c>
      <c r="E87" s="200"/>
      <c r="K87" s="161">
        <v>8.6499999999999994E-2</v>
      </c>
    </row>
    <row r="88" spans="1:11" ht="52.5" customHeight="1" x14ac:dyDescent="0.25">
      <c r="A88" s="180"/>
      <c r="B88" s="284" t="s">
        <v>212</v>
      </c>
      <c r="C88" s="284"/>
      <c r="D88" s="174"/>
      <c r="E88" s="198"/>
    </row>
    <row r="89" spans="1:11" ht="15" customHeight="1" x14ac:dyDescent="0.25">
      <c r="A89" s="180"/>
      <c r="B89" s="280" t="s">
        <v>213</v>
      </c>
      <c r="C89" s="280"/>
      <c r="D89" s="170"/>
      <c r="E89" s="200"/>
    </row>
    <row r="90" spans="1:11" x14ac:dyDescent="0.25">
      <c r="A90" s="180"/>
      <c r="B90" s="201"/>
      <c r="C90" s="199" t="s">
        <v>214</v>
      </c>
      <c r="D90" s="170">
        <v>1.0947</v>
      </c>
      <c r="E90" s="202">
        <v>9.4700000000000006E-2</v>
      </c>
      <c r="K90" s="161">
        <v>1.0947</v>
      </c>
    </row>
    <row r="91" spans="1:11" x14ac:dyDescent="0.25">
      <c r="A91" s="189"/>
      <c r="B91" s="285"/>
      <c r="C91" s="285"/>
      <c r="D91" s="285"/>
      <c r="E91" s="285"/>
    </row>
    <row r="92" spans="1:11" ht="15" customHeight="1" x14ac:dyDescent="0.25">
      <c r="A92" s="189"/>
      <c r="B92" s="280" t="s">
        <v>215</v>
      </c>
      <c r="C92" s="280"/>
      <c r="D92" s="170"/>
      <c r="E92" s="176">
        <f>E90*(E81+E76)</f>
        <v>524.02834835631359</v>
      </c>
    </row>
    <row r="93" spans="1:11" x14ac:dyDescent="0.25">
      <c r="A93" s="189"/>
      <c r="B93" s="285"/>
      <c r="C93" s="285"/>
      <c r="D93" s="285"/>
      <c r="E93" s="285"/>
    </row>
    <row r="94" spans="1:11" ht="18.75" customHeight="1" x14ac:dyDescent="0.25">
      <c r="A94" s="210"/>
      <c r="B94" s="292" t="s">
        <v>216</v>
      </c>
      <c r="C94" s="292"/>
      <c r="D94" s="211"/>
      <c r="E94" s="212">
        <f>E92+E81+E76</f>
        <v>6057.590633005877</v>
      </c>
    </row>
    <row r="96" spans="1:11" ht="17.850000000000001" customHeight="1" x14ac:dyDescent="0.25">
      <c r="C96" s="205"/>
      <c r="D96" s="205"/>
      <c r="E96" s="205"/>
    </row>
    <row r="98" spans="3:5" x14ac:dyDescent="0.25">
      <c r="C98" s="205" t="s">
        <v>229</v>
      </c>
      <c r="D98" s="161">
        <v>3</v>
      </c>
    </row>
    <row r="99" spans="3:5" ht="18.75" customHeight="1" x14ac:dyDescent="0.25">
      <c r="D99"/>
      <c r="E99" s="213"/>
    </row>
    <row r="101" spans="3:5" ht="21.6" customHeight="1" x14ac:dyDescent="0.25">
      <c r="C101" s="206" t="s">
        <v>230</v>
      </c>
      <c r="D101" s="207"/>
      <c r="E101" s="208">
        <f>D98*E94</f>
        <v>18172.771899017629</v>
      </c>
    </row>
  </sheetData>
  <mergeCells count="46">
    <mergeCell ref="B94:C94"/>
    <mergeCell ref="B88:C88"/>
    <mergeCell ref="B89:C89"/>
    <mergeCell ref="B91:E91"/>
    <mergeCell ref="B92:C92"/>
    <mergeCell ref="B93:E93"/>
    <mergeCell ref="B83:C83"/>
    <mergeCell ref="B84:C84"/>
    <mergeCell ref="B85:C85"/>
    <mergeCell ref="B86:C86"/>
    <mergeCell ref="B87:C87"/>
    <mergeCell ref="B78:C78"/>
    <mergeCell ref="B79:C79"/>
    <mergeCell ref="B80:C80"/>
    <mergeCell ref="B81:C81"/>
    <mergeCell ref="B82:E82"/>
    <mergeCell ref="B73:C73"/>
    <mergeCell ref="B74:C74"/>
    <mergeCell ref="A75:E75"/>
    <mergeCell ref="B76:C76"/>
    <mergeCell ref="A77:E77"/>
    <mergeCell ref="B68:C68"/>
    <mergeCell ref="B69:C69"/>
    <mergeCell ref="B70:C70"/>
    <mergeCell ref="B71:C71"/>
    <mergeCell ref="B72:C72"/>
    <mergeCell ref="B63:C63"/>
    <mergeCell ref="B64:C64"/>
    <mergeCell ref="B65:C65"/>
    <mergeCell ref="B66:C66"/>
    <mergeCell ref="B67:C67"/>
    <mergeCell ref="A53:E53"/>
    <mergeCell ref="A57:E57"/>
    <mergeCell ref="A59:E59"/>
    <mergeCell ref="A61:E61"/>
    <mergeCell ref="B62:C62"/>
    <mergeCell ref="A12:E12"/>
    <mergeCell ref="A24:E24"/>
    <mergeCell ref="A35:E35"/>
    <mergeCell ref="A44:E44"/>
    <mergeCell ref="A48:E48"/>
    <mergeCell ref="A1:E1"/>
    <mergeCell ref="A2:E2"/>
    <mergeCell ref="A3:E3"/>
    <mergeCell ref="A4:E4"/>
    <mergeCell ref="A7:E7"/>
  </mergeCells>
  <pageMargins left="0.78749999999999998" right="0.78749999999999998" top="1.05277777777778" bottom="1.05277777777778" header="0.78749999999999998" footer="0.78749999999999998"/>
  <pageSetup paperSize="9" firstPageNumber="0" fitToHeight="2" orientation="portrait" horizontalDpi="300" verticalDpi="300"/>
  <headerFooter>
    <oddHeader>&amp;C&amp;"Times New Roman,Normal"&amp;12&amp;A</oddHeader>
    <oddFooter>&amp;C&amp;"Times New Roman,Normal"&amp;12Página &amp;P</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99"/>
  <sheetViews>
    <sheetView zoomScale="75" zoomScaleNormal="75" workbookViewId="0">
      <selection activeCell="A2" sqref="A2:E2"/>
    </sheetView>
  </sheetViews>
  <sheetFormatPr defaultRowHeight="15" x14ac:dyDescent="0.25"/>
  <cols>
    <col min="1" max="1" width="7.140625" style="161" customWidth="1"/>
    <col min="2" max="2" width="29.28515625" style="161" customWidth="1"/>
    <col min="3" max="3" width="55.140625" style="161" customWidth="1"/>
    <col min="4" max="4" width="12.85546875" style="161" customWidth="1"/>
    <col min="5" max="5" width="15.140625" style="161" customWidth="1"/>
    <col min="6" max="6" width="10.7109375" style="161" hidden="1" customWidth="1"/>
    <col min="7" max="7" width="9.140625" style="161" hidden="1" customWidth="1"/>
    <col min="8" max="8" width="11.7109375" style="161" hidden="1" customWidth="1"/>
    <col min="9" max="9" width="10.7109375" style="161" hidden="1" customWidth="1"/>
    <col min="10" max="10" width="9.140625" style="161" hidden="1" customWidth="1"/>
    <col min="11" max="11" width="11.28515625" style="161" hidden="1" customWidth="1"/>
    <col min="12" max="1025" width="8.7109375" style="161" customWidth="1"/>
  </cols>
  <sheetData>
    <row r="1" spans="1:11" ht="45" x14ac:dyDescent="0.25">
      <c r="A1" s="275" t="s">
        <v>62</v>
      </c>
      <c r="B1" s="275"/>
      <c r="C1" s="275"/>
      <c r="D1" s="275"/>
      <c r="E1" s="275"/>
      <c r="G1" s="162" t="s">
        <v>63</v>
      </c>
      <c r="H1" s="163" t="s">
        <v>64</v>
      </c>
      <c r="I1" s="164" t="s">
        <v>65</v>
      </c>
      <c r="J1" s="164" t="s">
        <v>66</v>
      </c>
      <c r="K1" s="164" t="s">
        <v>67</v>
      </c>
    </row>
    <row r="2" spans="1:11" ht="23.25" x14ac:dyDescent="0.25">
      <c r="A2" s="276" t="s">
        <v>68</v>
      </c>
      <c r="B2" s="276"/>
      <c r="C2" s="276"/>
      <c r="D2" s="276"/>
      <c r="E2" s="276"/>
      <c r="G2" s="165">
        <f>'MEMÓRIA CÁLCULO DAS OBRIGAÇÕES'!L4</f>
        <v>0</v>
      </c>
      <c r="H2" s="165">
        <f>'MEMÓRIA CÁLCULO DAS OBRIGAÇÕES'!M4</f>
        <v>0</v>
      </c>
      <c r="I2" s="165">
        <f>'MEMÓRIA CÁLCULO DAS OBRIGAÇÕES'!N4</f>
        <v>0</v>
      </c>
      <c r="J2" s="166">
        <f>'MEMÓRIA CÁLCULO DAS OBRIGAÇÕES'!O4</f>
        <v>0</v>
      </c>
      <c r="K2" s="167">
        <f>'MEMÓRIA CÁLCULO DAS OBRIGAÇÕES'!P4</f>
        <v>0</v>
      </c>
    </row>
    <row r="3" spans="1:11" ht="18" customHeight="1" x14ac:dyDescent="0.25">
      <c r="A3" s="293" t="s">
        <v>231</v>
      </c>
      <c r="B3" s="293"/>
      <c r="C3" s="293"/>
      <c r="D3" s="293"/>
      <c r="E3" s="293"/>
    </row>
    <row r="4" spans="1:11" x14ac:dyDescent="0.25">
      <c r="A4" s="278"/>
      <c r="B4" s="278"/>
      <c r="C4" s="278"/>
      <c r="D4" s="278"/>
      <c r="E4" s="278"/>
    </row>
    <row r="5" spans="1:11" x14ac:dyDescent="0.25">
      <c r="A5" s="168"/>
      <c r="B5" s="169"/>
      <c r="C5" s="169"/>
      <c r="D5" s="170" t="s">
        <v>28</v>
      </c>
      <c r="E5" s="171" t="s">
        <v>70</v>
      </c>
      <c r="K5" s="161" t="s">
        <v>28</v>
      </c>
    </row>
    <row r="6" spans="1:11" x14ac:dyDescent="0.25">
      <c r="A6" s="172" t="s">
        <v>71</v>
      </c>
      <c r="B6" s="169"/>
      <c r="C6" s="173" t="s">
        <v>72</v>
      </c>
      <c r="D6" s="174" t="s">
        <v>73</v>
      </c>
      <c r="E6" s="175">
        <v>1966.8</v>
      </c>
      <c r="K6" s="161" t="s">
        <v>73</v>
      </c>
    </row>
    <row r="7" spans="1:11" x14ac:dyDescent="0.25">
      <c r="A7" s="279"/>
      <c r="B7" s="279"/>
      <c r="C7" s="279"/>
      <c r="D7" s="279"/>
      <c r="E7" s="279"/>
    </row>
    <row r="8" spans="1:11" x14ac:dyDescent="0.25">
      <c r="A8" s="172" t="s">
        <v>74</v>
      </c>
      <c r="B8" s="169"/>
      <c r="C8" s="173" t="s">
        <v>75</v>
      </c>
      <c r="D8" s="170" t="s">
        <v>28</v>
      </c>
      <c r="E8" s="171" t="s">
        <v>70</v>
      </c>
      <c r="K8" s="161" t="s">
        <v>28</v>
      </c>
    </row>
    <row r="9" spans="1:11" x14ac:dyDescent="0.25">
      <c r="A9" s="168"/>
      <c r="B9" s="169"/>
      <c r="C9" s="169" t="s">
        <v>76</v>
      </c>
      <c r="D9" s="174" t="s">
        <v>73</v>
      </c>
      <c r="E9" s="175">
        <v>1966.8</v>
      </c>
      <c r="K9" s="161" t="s">
        <v>73</v>
      </c>
    </row>
    <row r="10" spans="1:11" x14ac:dyDescent="0.25">
      <c r="A10" s="168"/>
      <c r="B10" s="169"/>
      <c r="C10" s="169" t="s">
        <v>77</v>
      </c>
      <c r="D10" s="174" t="s">
        <v>73</v>
      </c>
      <c r="E10" s="175"/>
      <c r="K10" s="161" t="s">
        <v>73</v>
      </c>
    </row>
    <row r="11" spans="1:11" x14ac:dyDescent="0.25">
      <c r="A11" s="168"/>
      <c r="B11" s="169"/>
      <c r="C11" s="173" t="s">
        <v>78</v>
      </c>
      <c r="D11" s="174" t="s">
        <v>73</v>
      </c>
      <c r="E11" s="176">
        <f>E9+E10</f>
        <v>1966.8</v>
      </c>
      <c r="K11" s="161" t="s">
        <v>73</v>
      </c>
    </row>
    <row r="12" spans="1:11" x14ac:dyDescent="0.25">
      <c r="A12" s="279"/>
      <c r="B12" s="279"/>
      <c r="C12" s="279"/>
      <c r="D12" s="279"/>
      <c r="E12" s="279"/>
    </row>
    <row r="13" spans="1:11" x14ac:dyDescent="0.25">
      <c r="A13" s="172" t="s">
        <v>79</v>
      </c>
      <c r="B13" s="169"/>
      <c r="C13" s="173" t="s">
        <v>80</v>
      </c>
      <c r="D13" s="170" t="s">
        <v>28</v>
      </c>
      <c r="E13" s="171" t="s">
        <v>70</v>
      </c>
      <c r="K13" s="161" t="s">
        <v>28</v>
      </c>
    </row>
    <row r="14" spans="1:11" x14ac:dyDescent="0.25">
      <c r="A14" s="168"/>
      <c r="B14" s="170" t="s">
        <v>81</v>
      </c>
      <c r="C14" s="173" t="s">
        <v>82</v>
      </c>
      <c r="D14" s="174" t="s">
        <v>73</v>
      </c>
      <c r="E14" s="177" t="s">
        <v>73</v>
      </c>
      <c r="K14" s="161" t="s">
        <v>73</v>
      </c>
    </row>
    <row r="15" spans="1:11" x14ac:dyDescent="0.25">
      <c r="A15" s="168"/>
      <c r="B15" s="174" t="s">
        <v>83</v>
      </c>
      <c r="C15" s="169" t="s">
        <v>84</v>
      </c>
      <c r="D15" s="178">
        <v>0.2</v>
      </c>
      <c r="E15" s="175">
        <f t="shared" ref="E15:E22" si="0">$E$11*D15</f>
        <v>393.36</v>
      </c>
      <c r="K15" s="161">
        <v>0.2</v>
      </c>
    </row>
    <row r="16" spans="1:11" x14ac:dyDescent="0.25">
      <c r="A16" s="168"/>
      <c r="B16" s="174" t="s">
        <v>85</v>
      </c>
      <c r="C16" s="169" t="s">
        <v>86</v>
      </c>
      <c r="D16" s="178">
        <v>0.08</v>
      </c>
      <c r="E16" s="175">
        <f t="shared" si="0"/>
        <v>157.34399999999999</v>
      </c>
      <c r="K16" s="161">
        <v>0.08</v>
      </c>
    </row>
    <row r="17" spans="1:11" x14ac:dyDescent="0.25">
      <c r="A17" s="168"/>
      <c r="B17" s="174" t="s">
        <v>87</v>
      </c>
      <c r="C17" s="169" t="s">
        <v>88</v>
      </c>
      <c r="D17" s="178">
        <v>1.4999999999999999E-2</v>
      </c>
      <c r="E17" s="175">
        <f t="shared" si="0"/>
        <v>29.501999999999999</v>
      </c>
      <c r="K17" s="161">
        <v>1.4999999999999999E-2</v>
      </c>
    </row>
    <row r="18" spans="1:11" x14ac:dyDescent="0.25">
      <c r="A18" s="168"/>
      <c r="B18" s="174" t="s">
        <v>89</v>
      </c>
      <c r="C18" s="169" t="s">
        <v>90</v>
      </c>
      <c r="D18" s="178">
        <v>0.01</v>
      </c>
      <c r="E18" s="175">
        <f t="shared" si="0"/>
        <v>19.667999999999999</v>
      </c>
      <c r="K18" s="161">
        <v>0.01</v>
      </c>
    </row>
    <row r="19" spans="1:11" x14ac:dyDescent="0.25">
      <c r="A19" s="168"/>
      <c r="B19" s="174" t="s">
        <v>91</v>
      </c>
      <c r="C19" s="169" t="s">
        <v>92</v>
      </c>
      <c r="D19" s="178">
        <v>2E-3</v>
      </c>
      <c r="E19" s="175">
        <f t="shared" si="0"/>
        <v>3.9336000000000002</v>
      </c>
      <c r="K19" s="161">
        <v>2E-3</v>
      </c>
    </row>
    <row r="20" spans="1:11" x14ac:dyDescent="0.25">
      <c r="A20" s="168"/>
      <c r="B20" s="174" t="s">
        <v>93</v>
      </c>
      <c r="C20" s="169" t="s">
        <v>94</v>
      </c>
      <c r="D20" s="178">
        <v>6.0000000000000001E-3</v>
      </c>
      <c r="E20" s="175">
        <f t="shared" si="0"/>
        <v>11.800800000000001</v>
      </c>
      <c r="K20" s="161">
        <v>6.0000000000000001E-3</v>
      </c>
    </row>
    <row r="21" spans="1:11" x14ac:dyDescent="0.25">
      <c r="A21" s="168"/>
      <c r="B21" s="174" t="s">
        <v>95</v>
      </c>
      <c r="C21" s="169" t="s">
        <v>96</v>
      </c>
      <c r="D21" s="178">
        <v>2.5000000000000001E-2</v>
      </c>
      <c r="E21" s="175">
        <f t="shared" si="0"/>
        <v>49.17</v>
      </c>
      <c r="K21" s="161">
        <v>2.5000000000000001E-2</v>
      </c>
    </row>
    <row r="22" spans="1:11" ht="25.5" x14ac:dyDescent="0.25">
      <c r="A22" s="168"/>
      <c r="B22" s="174" t="s">
        <v>97</v>
      </c>
      <c r="C22" s="169" t="s">
        <v>98</v>
      </c>
      <c r="D22" s="178">
        <v>5.2499999999999998E-2</v>
      </c>
      <c r="E22" s="175">
        <f t="shared" si="0"/>
        <v>103.25699999999999</v>
      </c>
      <c r="K22" s="161">
        <v>5.2499999999999998E-2</v>
      </c>
    </row>
    <row r="23" spans="1:11" x14ac:dyDescent="0.25">
      <c r="A23" s="168"/>
      <c r="B23" s="169"/>
      <c r="C23" s="170" t="s">
        <v>99</v>
      </c>
      <c r="D23" s="179">
        <v>0.39050000000000001</v>
      </c>
      <c r="E23" s="176">
        <f>SUM(E15:E22)</f>
        <v>768.03539999999975</v>
      </c>
      <c r="K23" s="161">
        <v>0.39050000000000001</v>
      </c>
    </row>
    <row r="24" spans="1:11" x14ac:dyDescent="0.25">
      <c r="A24" s="279"/>
      <c r="B24" s="279"/>
      <c r="C24" s="279"/>
      <c r="D24" s="279"/>
      <c r="E24" s="279"/>
    </row>
    <row r="25" spans="1:11" x14ac:dyDescent="0.25">
      <c r="A25" s="168"/>
      <c r="B25" s="170" t="s">
        <v>100</v>
      </c>
      <c r="C25" s="173" t="s">
        <v>101</v>
      </c>
      <c r="D25" s="170" t="s">
        <v>28</v>
      </c>
      <c r="E25" s="171" t="s">
        <v>70</v>
      </c>
      <c r="K25" s="161" t="s">
        <v>28</v>
      </c>
    </row>
    <row r="26" spans="1:11" x14ac:dyDescent="0.25">
      <c r="A26" s="168"/>
      <c r="B26" s="174" t="s">
        <v>102</v>
      </c>
      <c r="C26" s="169" t="s">
        <v>103</v>
      </c>
      <c r="D26" s="178">
        <v>8.3330000000000001E-2</v>
      </c>
      <c r="E26" s="175">
        <f t="shared" ref="E26:E33" si="1">$E$11*D26</f>
        <v>163.89344399999999</v>
      </c>
      <c r="K26" s="161">
        <v>8.3330000000000001E-2</v>
      </c>
    </row>
    <row r="27" spans="1:11" x14ac:dyDescent="0.25">
      <c r="A27" s="168"/>
      <c r="B27" s="174" t="s">
        <v>104</v>
      </c>
      <c r="C27" s="169" t="s">
        <v>105</v>
      </c>
      <c r="D27" s="178">
        <v>0.11111</v>
      </c>
      <c r="E27" s="175">
        <f t="shared" si="1"/>
        <v>218.531148</v>
      </c>
      <c r="K27" s="161">
        <v>0.11111</v>
      </c>
    </row>
    <row r="28" spans="1:11" x14ac:dyDescent="0.25">
      <c r="A28" s="168"/>
      <c r="B28" s="174" t="s">
        <v>106</v>
      </c>
      <c r="C28" s="169" t="s">
        <v>107</v>
      </c>
      <c r="D28" s="178">
        <v>1.9439999999999999E-2</v>
      </c>
      <c r="E28" s="175">
        <f t="shared" si="1"/>
        <v>38.234591999999999</v>
      </c>
      <c r="K28" s="161">
        <v>1.9439999999999999E-2</v>
      </c>
    </row>
    <row r="29" spans="1:11" x14ac:dyDescent="0.25">
      <c r="A29" s="168"/>
      <c r="B29" s="174" t="s">
        <v>108</v>
      </c>
      <c r="C29" s="169" t="s">
        <v>109</v>
      </c>
      <c r="D29" s="178">
        <v>1.389E-2</v>
      </c>
      <c r="E29" s="175">
        <f t="shared" si="1"/>
        <v>27.318852</v>
      </c>
      <c r="K29" s="161">
        <v>1.389E-2</v>
      </c>
    </row>
    <row r="30" spans="1:11" x14ac:dyDescent="0.25">
      <c r="A30" s="168"/>
      <c r="B30" s="174" t="s">
        <v>110</v>
      </c>
      <c r="C30" s="169" t="s">
        <v>111</v>
      </c>
      <c r="D30" s="178">
        <v>3.3300000000000001E-3</v>
      </c>
      <c r="E30" s="175">
        <f t="shared" si="1"/>
        <v>6.5494440000000003</v>
      </c>
      <c r="K30" s="161">
        <v>3.3300000000000001E-3</v>
      </c>
    </row>
    <row r="31" spans="1:11" x14ac:dyDescent="0.25">
      <c r="A31" s="168"/>
      <c r="B31" s="174" t="s">
        <v>112</v>
      </c>
      <c r="C31" s="169" t="s">
        <v>113</v>
      </c>
      <c r="D31" s="178">
        <v>2.7699999999999999E-3</v>
      </c>
      <c r="E31" s="175">
        <f t="shared" si="1"/>
        <v>5.4480360000000001</v>
      </c>
      <c r="K31" s="161">
        <v>2.7699999999999999E-3</v>
      </c>
    </row>
    <row r="32" spans="1:11" x14ac:dyDescent="0.25">
      <c r="A32" s="168"/>
      <c r="B32" s="174" t="s">
        <v>114</v>
      </c>
      <c r="C32" s="169" t="s">
        <v>115</v>
      </c>
      <c r="D32" s="178">
        <v>7.3999999999999999E-4</v>
      </c>
      <c r="E32" s="175">
        <f t="shared" si="1"/>
        <v>1.4554319999999998</v>
      </c>
      <c r="K32" s="161">
        <v>7.3999999999999999E-4</v>
      </c>
    </row>
    <row r="33" spans="1:11" x14ac:dyDescent="0.25">
      <c r="A33" s="168"/>
      <c r="B33" s="174" t="s">
        <v>116</v>
      </c>
      <c r="C33" s="169" t="s">
        <v>117</v>
      </c>
      <c r="D33" s="178">
        <v>2.1000000000000001E-4</v>
      </c>
      <c r="E33" s="175">
        <f t="shared" si="1"/>
        <v>0.41302800000000001</v>
      </c>
      <c r="K33" s="161">
        <v>2.1000000000000001E-4</v>
      </c>
    </row>
    <row r="34" spans="1:11" x14ac:dyDescent="0.25">
      <c r="A34" s="168"/>
      <c r="B34" s="169"/>
      <c r="C34" s="170" t="s">
        <v>118</v>
      </c>
      <c r="D34" s="179">
        <v>0.23482</v>
      </c>
      <c r="E34" s="176">
        <f>SUM(E26:E33)</f>
        <v>461.84397599999994</v>
      </c>
      <c r="K34" s="161">
        <v>0.23482</v>
      </c>
    </row>
    <row r="35" spans="1:11" x14ac:dyDescent="0.25">
      <c r="A35" s="279"/>
      <c r="B35" s="279"/>
      <c r="C35" s="279"/>
      <c r="D35" s="279"/>
      <c r="E35" s="279"/>
    </row>
    <row r="36" spans="1:11" ht="25.5" x14ac:dyDescent="0.25">
      <c r="A36" s="168"/>
      <c r="B36" s="170" t="s">
        <v>119</v>
      </c>
      <c r="C36" s="173" t="s">
        <v>120</v>
      </c>
      <c r="D36" s="170" t="s">
        <v>28</v>
      </c>
      <c r="E36" s="171" t="s">
        <v>70</v>
      </c>
      <c r="K36" s="161" t="s">
        <v>28</v>
      </c>
    </row>
    <row r="37" spans="1:11" x14ac:dyDescent="0.25">
      <c r="A37" s="168"/>
      <c r="B37" s="174" t="s">
        <v>121</v>
      </c>
      <c r="C37" s="169" t="s">
        <v>122</v>
      </c>
      <c r="D37" s="178">
        <v>4.1700000000000001E-3</v>
      </c>
      <c r="E37" s="175">
        <f t="shared" ref="E37:E42" si="2">$E$11*D37</f>
        <v>8.2015560000000001</v>
      </c>
      <c r="K37" s="161">
        <v>4.1700000000000001E-3</v>
      </c>
    </row>
    <row r="38" spans="1:11" x14ac:dyDescent="0.25">
      <c r="A38" s="168"/>
      <c r="B38" s="174" t="s">
        <v>123</v>
      </c>
      <c r="C38" s="169" t="s">
        <v>124</v>
      </c>
      <c r="D38" s="178">
        <v>1.67E-3</v>
      </c>
      <c r="E38" s="175">
        <f t="shared" si="2"/>
        <v>3.2845559999999998</v>
      </c>
      <c r="K38" s="161">
        <v>1.67E-3</v>
      </c>
    </row>
    <row r="39" spans="1:11" ht="38.25" x14ac:dyDescent="0.25">
      <c r="A39" s="168"/>
      <c r="B39" s="174" t="s">
        <v>125</v>
      </c>
      <c r="C39" s="169" t="s">
        <v>126</v>
      </c>
      <c r="D39" s="178">
        <v>3.2000000000000001E-2</v>
      </c>
      <c r="E39" s="175">
        <f t="shared" si="2"/>
        <v>62.937600000000003</v>
      </c>
      <c r="K39" s="161">
        <v>3.2000000000000001E-2</v>
      </c>
    </row>
    <row r="40" spans="1:11" ht="38.25" x14ac:dyDescent="0.25">
      <c r="A40" s="168"/>
      <c r="B40" s="174" t="s">
        <v>127</v>
      </c>
      <c r="C40" s="169" t="s">
        <v>128</v>
      </c>
      <c r="D40" s="178">
        <v>1.6000000000000001E-3</v>
      </c>
      <c r="E40" s="175">
        <f t="shared" si="2"/>
        <v>3.1468799999999999</v>
      </c>
      <c r="K40" s="161">
        <v>1.6000000000000001E-3</v>
      </c>
    </row>
    <row r="41" spans="1:11" ht="38.25" x14ac:dyDescent="0.25">
      <c r="A41" s="168"/>
      <c r="B41" s="174" t="s">
        <v>129</v>
      </c>
      <c r="C41" s="169" t="s">
        <v>130</v>
      </c>
      <c r="D41" s="178">
        <v>8.0000000000000002E-3</v>
      </c>
      <c r="E41" s="175">
        <f t="shared" si="2"/>
        <v>15.734400000000001</v>
      </c>
      <c r="K41" s="161">
        <v>8.0000000000000002E-3</v>
      </c>
    </row>
    <row r="42" spans="1:11" ht="38.25" x14ac:dyDescent="0.25">
      <c r="A42" s="168"/>
      <c r="B42" s="174" t="s">
        <v>131</v>
      </c>
      <c r="C42" s="169" t="s">
        <v>132</v>
      </c>
      <c r="D42" s="178">
        <v>4.0000000000000002E-4</v>
      </c>
      <c r="E42" s="175">
        <f t="shared" si="2"/>
        <v>0.78671999999999997</v>
      </c>
      <c r="K42" s="161">
        <v>4.0000000000000002E-4</v>
      </c>
    </row>
    <row r="43" spans="1:11" x14ac:dyDescent="0.25">
      <c r="A43" s="168"/>
      <c r="B43" s="169"/>
      <c r="C43" s="170" t="s">
        <v>133</v>
      </c>
      <c r="D43" s="179">
        <v>4.7840000000000001E-2</v>
      </c>
      <c r="E43" s="176">
        <f>SUM(E37:E42)</f>
        <v>94.091712000000001</v>
      </c>
      <c r="K43" s="161">
        <v>4.7840000000000001E-2</v>
      </c>
    </row>
    <row r="44" spans="1:11" x14ac:dyDescent="0.25">
      <c r="A44" s="279"/>
      <c r="B44" s="279"/>
      <c r="C44" s="279"/>
      <c r="D44" s="279"/>
      <c r="E44" s="279"/>
    </row>
    <row r="45" spans="1:11" x14ac:dyDescent="0.25">
      <c r="A45" s="168"/>
      <c r="B45" s="170" t="s">
        <v>134</v>
      </c>
      <c r="C45" s="173" t="s">
        <v>135</v>
      </c>
      <c r="D45" s="170" t="s">
        <v>28</v>
      </c>
      <c r="E45" s="171" t="s">
        <v>70</v>
      </c>
      <c r="K45" s="161" t="s">
        <v>28</v>
      </c>
    </row>
    <row r="46" spans="1:11" ht="25.5" x14ac:dyDescent="0.25">
      <c r="A46" s="168"/>
      <c r="B46" s="174" t="s">
        <v>136</v>
      </c>
      <c r="C46" s="169" t="s">
        <v>137</v>
      </c>
      <c r="D46" s="178">
        <v>9.1700000000000004E-2</v>
      </c>
      <c r="E46" s="175">
        <f>$E$11*D46</f>
        <v>180.35556</v>
      </c>
      <c r="K46" s="161">
        <v>9.1700000000000004E-2</v>
      </c>
    </row>
    <row r="47" spans="1:11" x14ac:dyDescent="0.25">
      <c r="A47" s="168"/>
      <c r="B47" s="169"/>
      <c r="C47" s="170" t="s">
        <v>138</v>
      </c>
      <c r="D47" s="179">
        <v>9.1700000000000004E-2</v>
      </c>
      <c r="E47" s="176">
        <f>E46</f>
        <v>180.35556</v>
      </c>
      <c r="K47" s="161">
        <v>9.1700000000000004E-2</v>
      </c>
    </row>
    <row r="48" spans="1:11" x14ac:dyDescent="0.25">
      <c r="A48" s="279"/>
      <c r="B48" s="279"/>
      <c r="C48" s="279"/>
      <c r="D48" s="279"/>
      <c r="E48" s="279"/>
    </row>
    <row r="49" spans="1:11" ht="25.5" x14ac:dyDescent="0.25">
      <c r="A49" s="168"/>
      <c r="B49" s="170" t="s">
        <v>139</v>
      </c>
      <c r="C49" s="173" t="s">
        <v>140</v>
      </c>
      <c r="D49" s="170" t="s">
        <v>28</v>
      </c>
      <c r="E49" s="171" t="s">
        <v>70</v>
      </c>
      <c r="K49" s="161" t="s">
        <v>28</v>
      </c>
    </row>
    <row r="50" spans="1:11" ht="25.5" x14ac:dyDescent="0.25">
      <c r="A50" s="168"/>
      <c r="B50" s="174" t="s">
        <v>141</v>
      </c>
      <c r="C50" s="169" t="s">
        <v>142</v>
      </c>
      <c r="D50" s="178">
        <v>3.3E-4</v>
      </c>
      <c r="E50" s="175">
        <f>$E$11*D50</f>
        <v>0.64904399999999995</v>
      </c>
      <c r="K50" s="161">
        <v>3.3E-4</v>
      </c>
    </row>
    <row r="51" spans="1:11" ht="25.5" x14ac:dyDescent="0.25">
      <c r="A51" s="168"/>
      <c r="B51" s="174" t="s">
        <v>143</v>
      </c>
      <c r="C51" s="169" t="s">
        <v>144</v>
      </c>
      <c r="D51" s="178">
        <v>2.5999999999999998E-4</v>
      </c>
      <c r="E51" s="175">
        <f>$E$11*D51</f>
        <v>0.51136799999999993</v>
      </c>
      <c r="K51" s="161">
        <v>2.5999999999999998E-4</v>
      </c>
    </row>
    <row r="52" spans="1:11" x14ac:dyDescent="0.25">
      <c r="A52" s="168"/>
      <c r="B52" s="169"/>
      <c r="C52" s="170" t="s">
        <v>145</v>
      </c>
      <c r="D52" s="179">
        <v>5.9000000000000003E-4</v>
      </c>
      <c r="E52" s="176">
        <f>E50+E51</f>
        <v>1.160412</v>
      </c>
      <c r="K52" s="161">
        <v>5.9000000000000003E-4</v>
      </c>
    </row>
    <row r="53" spans="1:11" x14ac:dyDescent="0.25">
      <c r="A53" s="279"/>
      <c r="B53" s="279"/>
      <c r="C53" s="279"/>
      <c r="D53" s="279"/>
      <c r="E53" s="279"/>
    </row>
    <row r="54" spans="1:11" ht="25.5" x14ac:dyDescent="0.25">
      <c r="A54" s="168"/>
      <c r="B54" s="170" t="s">
        <v>146</v>
      </c>
      <c r="C54" s="173" t="s">
        <v>147</v>
      </c>
      <c r="D54" s="170" t="s">
        <v>28</v>
      </c>
      <c r="E54" s="171" t="s">
        <v>70</v>
      </c>
      <c r="K54" s="161" t="s">
        <v>28</v>
      </c>
    </row>
    <row r="55" spans="1:11" x14ac:dyDescent="0.25">
      <c r="A55" s="168"/>
      <c r="B55" s="174" t="s">
        <v>148</v>
      </c>
      <c r="C55" s="169" t="s">
        <v>149</v>
      </c>
      <c r="D55" s="178">
        <v>2.82E-3</v>
      </c>
      <c r="E55" s="175">
        <f>$E$11*D55</f>
        <v>5.5463759999999995</v>
      </c>
      <c r="K55" s="161">
        <v>2.82E-3</v>
      </c>
    </row>
    <row r="56" spans="1:11" x14ac:dyDescent="0.25">
      <c r="A56" s="168"/>
      <c r="B56" s="169"/>
      <c r="C56" s="170" t="s">
        <v>150</v>
      </c>
      <c r="D56" s="179">
        <v>2.82E-3</v>
      </c>
      <c r="E56" s="176">
        <f>E55</f>
        <v>5.5463759999999995</v>
      </c>
      <c r="K56" s="161">
        <v>2.82E-3</v>
      </c>
    </row>
    <row r="57" spans="1:11" x14ac:dyDescent="0.25">
      <c r="A57" s="279"/>
      <c r="B57" s="279"/>
      <c r="C57" s="279"/>
      <c r="D57" s="279"/>
      <c r="E57" s="279"/>
    </row>
    <row r="58" spans="1:11" x14ac:dyDescent="0.25">
      <c r="A58" s="168"/>
      <c r="B58" s="170"/>
      <c r="C58" s="170" t="s">
        <v>151</v>
      </c>
      <c r="D58" s="179">
        <v>0.76827000000000001</v>
      </c>
      <c r="E58" s="176">
        <f>SUM(E56,E52,E47,E43,E34,E23)</f>
        <v>1511.0334359999997</v>
      </c>
      <c r="K58" s="161">
        <v>0.76827000000000001</v>
      </c>
    </row>
    <row r="59" spans="1:11" x14ac:dyDescent="0.25">
      <c r="A59" s="279"/>
      <c r="B59" s="279"/>
      <c r="C59" s="279"/>
      <c r="D59" s="279"/>
      <c r="E59" s="279"/>
    </row>
    <row r="60" spans="1:11" x14ac:dyDescent="0.25">
      <c r="A60" s="168"/>
      <c r="B60" s="170"/>
      <c r="C60" s="170" t="s">
        <v>152</v>
      </c>
      <c r="D60" s="170"/>
      <c r="E60" s="176">
        <f>E58+E11</f>
        <v>3477.8334359999999</v>
      </c>
    </row>
    <row r="61" spans="1:11" x14ac:dyDescent="0.25">
      <c r="A61" s="279"/>
      <c r="B61" s="279"/>
      <c r="C61" s="279"/>
      <c r="D61" s="279"/>
      <c r="E61" s="279"/>
    </row>
    <row r="62" spans="1:11" ht="15" customHeight="1" x14ac:dyDescent="0.25">
      <c r="A62" s="172" t="s">
        <v>153</v>
      </c>
      <c r="B62" s="280" t="s">
        <v>154</v>
      </c>
      <c r="C62" s="280"/>
      <c r="D62" s="170"/>
      <c r="E62" s="171" t="s">
        <v>70</v>
      </c>
    </row>
    <row r="63" spans="1:11" ht="26.25" customHeight="1" x14ac:dyDescent="0.25">
      <c r="A63" s="180"/>
      <c r="B63" s="284" t="s">
        <v>155</v>
      </c>
      <c r="C63" s="284"/>
      <c r="D63" s="181"/>
      <c r="E63" s="175">
        <f>(D64+D65)*2/12</f>
        <v>2.9266666666666672</v>
      </c>
    </row>
    <row r="64" spans="1:11" ht="15" customHeight="1" x14ac:dyDescent="0.25">
      <c r="A64" s="180"/>
      <c r="B64" s="284" t="s">
        <v>156</v>
      </c>
      <c r="C64" s="284" t="s">
        <v>156</v>
      </c>
      <c r="D64" s="190">
        <v>9.74</v>
      </c>
      <c r="E64" s="183"/>
      <c r="F64" s="184">
        <v>9.74</v>
      </c>
      <c r="G64" s="185">
        <v>38.96</v>
      </c>
      <c r="K64" s="161">
        <v>38.96</v>
      </c>
    </row>
    <row r="65" spans="1:11" ht="15" customHeight="1" x14ac:dyDescent="0.25">
      <c r="A65" s="180"/>
      <c r="B65" s="284" t="s">
        <v>157</v>
      </c>
      <c r="C65" s="284" t="s">
        <v>157</v>
      </c>
      <c r="D65" s="190">
        <v>7.82</v>
      </c>
      <c r="E65" s="183"/>
      <c r="F65" s="184">
        <v>7.8224999999999998</v>
      </c>
      <c r="G65" s="185">
        <v>31.29</v>
      </c>
      <c r="K65" s="161">
        <v>31.29</v>
      </c>
    </row>
    <row r="66" spans="1:11" ht="15" customHeight="1" x14ac:dyDescent="0.25">
      <c r="A66" s="180"/>
      <c r="B66" s="284" t="s">
        <v>158</v>
      </c>
      <c r="C66" s="284" t="s">
        <v>158</v>
      </c>
      <c r="D66" s="181"/>
      <c r="E66" s="175">
        <f>(D67+D68)*2/12</f>
        <v>2.0266666666666668</v>
      </c>
      <c r="F66" s="187"/>
      <c r="G66" s="187"/>
    </row>
    <row r="67" spans="1:11" ht="15" customHeight="1" x14ac:dyDescent="0.25">
      <c r="A67" s="180"/>
      <c r="B67" s="284" t="s">
        <v>159</v>
      </c>
      <c r="C67" s="284" t="s">
        <v>159</v>
      </c>
      <c r="D67" s="190">
        <v>3.56</v>
      </c>
      <c r="E67" s="183"/>
      <c r="F67" s="184">
        <v>3.5625</v>
      </c>
      <c r="G67" s="185">
        <v>14.25</v>
      </c>
      <c r="K67" s="161">
        <v>14.25</v>
      </c>
    </row>
    <row r="68" spans="1:11" ht="15" customHeight="1" x14ac:dyDescent="0.25">
      <c r="A68" s="180"/>
      <c r="B68" s="284" t="s">
        <v>160</v>
      </c>
      <c r="C68" s="284" t="s">
        <v>160</v>
      </c>
      <c r="D68" s="190">
        <v>8.6</v>
      </c>
      <c r="E68" s="183"/>
      <c r="F68" s="184">
        <v>8.6024999999999991</v>
      </c>
      <c r="G68" s="185">
        <v>34.409999999999997</v>
      </c>
      <c r="K68" s="161">
        <v>34.409999999999997</v>
      </c>
    </row>
    <row r="69" spans="1:11" ht="15" customHeight="1" x14ac:dyDescent="0.25">
      <c r="A69" s="180"/>
      <c r="B69" s="284" t="s">
        <v>232</v>
      </c>
      <c r="C69" s="284" t="s">
        <v>232</v>
      </c>
      <c r="D69" s="181"/>
      <c r="E69" s="175">
        <v>410</v>
      </c>
    </row>
    <row r="70" spans="1:11" ht="28.15" customHeight="1" x14ac:dyDescent="0.25">
      <c r="A70" s="180"/>
      <c r="B70" s="284" t="s">
        <v>233</v>
      </c>
      <c r="C70" s="284" t="s">
        <v>233</v>
      </c>
      <c r="D70" s="182">
        <v>5</v>
      </c>
      <c r="E70" s="175">
        <f>D70*25</f>
        <v>125</v>
      </c>
      <c r="K70" s="161">
        <v>5</v>
      </c>
    </row>
    <row r="71" spans="1:11" ht="15" customHeight="1" x14ac:dyDescent="0.25">
      <c r="A71" s="180" t="s">
        <v>58</v>
      </c>
      <c r="B71" s="284" t="s">
        <v>234</v>
      </c>
      <c r="C71" s="284" t="s">
        <v>234</v>
      </c>
      <c r="D71" s="181"/>
      <c r="E71" s="175">
        <v>78</v>
      </c>
    </row>
    <row r="72" spans="1:11" ht="15" customHeight="1" x14ac:dyDescent="0.25">
      <c r="A72" s="180"/>
      <c r="B72" s="284" t="s">
        <v>198</v>
      </c>
      <c r="C72" s="284" t="s">
        <v>198</v>
      </c>
      <c r="D72" s="181"/>
      <c r="E72" s="175">
        <v>8.35</v>
      </c>
    </row>
    <row r="73" spans="1:11" ht="15" customHeight="1" x14ac:dyDescent="0.25">
      <c r="A73" s="180"/>
      <c r="B73" s="284" t="s">
        <v>199</v>
      </c>
      <c r="C73" s="284" t="s">
        <v>199</v>
      </c>
      <c r="D73" s="181"/>
      <c r="E73" s="175">
        <v>75</v>
      </c>
    </row>
    <row r="74" spans="1:11" x14ac:dyDescent="0.25">
      <c r="A74" s="180"/>
      <c r="B74" s="201"/>
      <c r="C74" s="170" t="s">
        <v>200</v>
      </c>
      <c r="D74" s="181"/>
      <c r="E74" s="176">
        <f>SUM(E63:E73)</f>
        <v>701.3033333333334</v>
      </c>
    </row>
    <row r="75" spans="1:11" x14ac:dyDescent="0.25">
      <c r="A75" s="189"/>
      <c r="B75" s="285"/>
      <c r="C75" s="285"/>
      <c r="D75" s="285"/>
      <c r="E75" s="285"/>
    </row>
    <row r="76" spans="1:11" ht="15" customHeight="1" x14ac:dyDescent="0.25">
      <c r="A76" s="189"/>
      <c r="B76" s="280" t="s">
        <v>201</v>
      </c>
      <c r="C76" s="280"/>
      <c r="D76" s="170"/>
      <c r="E76" s="176">
        <f>SUM(E74,E60)</f>
        <v>4179.1367693333332</v>
      </c>
    </row>
    <row r="77" spans="1:11" x14ac:dyDescent="0.25">
      <c r="A77" s="189"/>
      <c r="B77" s="285"/>
      <c r="C77" s="285"/>
      <c r="D77" s="285"/>
      <c r="E77" s="285"/>
    </row>
    <row r="78" spans="1:11" ht="15" customHeight="1" x14ac:dyDescent="0.25">
      <c r="A78" s="172" t="s">
        <v>202</v>
      </c>
      <c r="B78" s="280" t="s">
        <v>203</v>
      </c>
      <c r="C78" s="280"/>
      <c r="D78" s="170" t="s">
        <v>28</v>
      </c>
      <c r="E78" s="171" t="s">
        <v>70</v>
      </c>
      <c r="K78" s="161" t="s">
        <v>28</v>
      </c>
    </row>
    <row r="79" spans="1:11" ht="15" customHeight="1" x14ac:dyDescent="0.25">
      <c r="A79" s="180"/>
      <c r="B79" s="284" t="s">
        <v>204</v>
      </c>
      <c r="C79" s="284"/>
      <c r="D79" s="193">
        <f>F79</f>
        <v>4.8959814999999997E-2</v>
      </c>
      <c r="E79" s="175">
        <f>D79*$E$76</f>
        <v>204.60976308625766</v>
      </c>
      <c r="F79" s="194">
        <v>4.8959814999999997E-2</v>
      </c>
      <c r="G79" s="195">
        <v>0.1</v>
      </c>
      <c r="K79" s="161">
        <v>0.1</v>
      </c>
    </row>
    <row r="80" spans="1:11" ht="15" customHeight="1" x14ac:dyDescent="0.25">
      <c r="A80" s="180"/>
      <c r="B80" s="284" t="s">
        <v>205</v>
      </c>
      <c r="C80" s="284"/>
      <c r="D80" s="193">
        <f>F80</f>
        <v>1.2500000000000001E-2</v>
      </c>
      <c r="E80" s="175">
        <f>D80*$E$76</f>
        <v>52.23920961666667</v>
      </c>
      <c r="F80" s="194">
        <v>1.2500000000000001E-2</v>
      </c>
      <c r="G80" s="195">
        <v>0.05</v>
      </c>
      <c r="K80" s="161">
        <v>0.05</v>
      </c>
    </row>
    <row r="81" spans="1:11" ht="15" customHeight="1" x14ac:dyDescent="0.25">
      <c r="A81" s="180"/>
      <c r="B81" s="291" t="s">
        <v>206</v>
      </c>
      <c r="C81" s="291"/>
      <c r="D81" s="196">
        <f>D79+D80</f>
        <v>6.1459815000000001E-2</v>
      </c>
      <c r="E81" s="176">
        <f>E79+E80</f>
        <v>256.84897270292436</v>
      </c>
      <c r="K81" s="161">
        <v>0.15</v>
      </c>
    </row>
    <row r="82" spans="1:11" x14ac:dyDescent="0.25">
      <c r="A82" s="189"/>
      <c r="B82" s="285"/>
      <c r="C82" s="285"/>
      <c r="D82" s="285"/>
      <c r="E82" s="285"/>
    </row>
    <row r="83" spans="1:11" ht="15" customHeight="1" x14ac:dyDescent="0.25">
      <c r="A83" s="172" t="s">
        <v>207</v>
      </c>
      <c r="B83" s="280" t="s">
        <v>208</v>
      </c>
      <c r="C83" s="280"/>
      <c r="D83" s="170" t="s">
        <v>28</v>
      </c>
      <c r="E83" s="171" t="s">
        <v>70</v>
      </c>
      <c r="K83" s="161" t="s">
        <v>28</v>
      </c>
    </row>
    <row r="84" spans="1:11" ht="15" customHeight="1" x14ac:dyDescent="0.25">
      <c r="A84" s="180"/>
      <c r="B84" s="284" t="s">
        <v>209</v>
      </c>
      <c r="C84" s="284"/>
      <c r="D84" s="197">
        <v>0.05</v>
      </c>
      <c r="E84" s="198"/>
      <c r="K84" s="161">
        <v>0.05</v>
      </c>
    </row>
    <row r="85" spans="1:11" ht="15" customHeight="1" x14ac:dyDescent="0.25">
      <c r="A85" s="180"/>
      <c r="B85" s="284" t="s">
        <v>210</v>
      </c>
      <c r="C85" s="284"/>
      <c r="D85" s="197">
        <v>0.03</v>
      </c>
      <c r="E85" s="198"/>
      <c r="K85" s="161">
        <v>0.03</v>
      </c>
    </row>
    <row r="86" spans="1:11" ht="15" customHeight="1" x14ac:dyDescent="0.25">
      <c r="A86" s="180"/>
      <c r="B86" s="284" t="s">
        <v>211</v>
      </c>
      <c r="C86" s="284"/>
      <c r="D86" s="178">
        <v>6.4999999999999997E-3</v>
      </c>
      <c r="E86" s="198"/>
      <c r="K86" s="161">
        <v>6.4999999999999997E-3</v>
      </c>
    </row>
    <row r="87" spans="1:11" ht="15" customHeight="1" x14ac:dyDescent="0.25">
      <c r="A87" s="180"/>
      <c r="B87" s="280" t="s">
        <v>27</v>
      </c>
      <c r="C87" s="280"/>
      <c r="D87" s="179">
        <v>8.6499999999999994E-2</v>
      </c>
      <c r="E87" s="200"/>
      <c r="K87" s="161">
        <v>8.6499999999999994E-2</v>
      </c>
    </row>
    <row r="88" spans="1:11" ht="54" customHeight="1" x14ac:dyDescent="0.25">
      <c r="A88" s="180"/>
      <c r="B88" s="284" t="s">
        <v>212</v>
      </c>
      <c r="C88" s="284"/>
      <c r="D88" s="174"/>
      <c r="E88" s="198"/>
    </row>
    <row r="89" spans="1:11" x14ac:dyDescent="0.25">
      <c r="A89" s="180"/>
      <c r="B89" s="201"/>
      <c r="C89" s="170" t="s">
        <v>213</v>
      </c>
      <c r="D89" s="170"/>
      <c r="E89" s="200"/>
    </row>
    <row r="90" spans="1:11" x14ac:dyDescent="0.25">
      <c r="A90" s="180"/>
      <c r="B90" s="201"/>
      <c r="C90" s="199" t="s">
        <v>214</v>
      </c>
      <c r="D90" s="170">
        <v>1.0947</v>
      </c>
      <c r="E90" s="202">
        <v>9.4700000000000006E-2</v>
      </c>
      <c r="K90" s="161">
        <v>1.0947</v>
      </c>
    </row>
    <row r="91" spans="1:11" x14ac:dyDescent="0.25">
      <c r="A91" s="189"/>
      <c r="B91" s="285"/>
      <c r="C91" s="285"/>
      <c r="D91" s="285"/>
      <c r="E91" s="285"/>
    </row>
    <row r="92" spans="1:11" ht="15" customHeight="1" x14ac:dyDescent="0.25">
      <c r="A92" s="189"/>
      <c r="B92" s="280" t="s">
        <v>215</v>
      </c>
      <c r="C92" s="280"/>
      <c r="D92" s="170"/>
      <c r="E92" s="176">
        <f>E90*(E81+E76)</f>
        <v>420.08784977083366</v>
      </c>
    </row>
    <row r="93" spans="1:11" x14ac:dyDescent="0.25">
      <c r="A93" s="189"/>
      <c r="B93" s="201"/>
      <c r="C93" s="201"/>
      <c r="D93" s="201"/>
      <c r="E93" s="214"/>
    </row>
    <row r="94" spans="1:11" ht="18.75" customHeight="1" x14ac:dyDescent="0.25">
      <c r="A94" s="210"/>
      <c r="B94" s="294" t="s">
        <v>216</v>
      </c>
      <c r="C94" s="294"/>
      <c r="D94" s="215"/>
      <c r="E94" s="216">
        <f>E92+E81+E76</f>
        <v>4856.0735918070914</v>
      </c>
    </row>
    <row r="97" spans="3:5" ht="18.75" customHeight="1" x14ac:dyDescent="0.25">
      <c r="C97" s="205" t="s">
        <v>229</v>
      </c>
      <c r="D97" s="161">
        <v>2</v>
      </c>
    </row>
    <row r="99" spans="3:5" ht="21.6" customHeight="1" x14ac:dyDescent="0.25">
      <c r="C99" s="206" t="s">
        <v>235</v>
      </c>
      <c r="D99" s="207"/>
      <c r="E99" s="208">
        <f>E94*D97</f>
        <v>9712.1471836141827</v>
      </c>
    </row>
  </sheetData>
  <mergeCells count="43">
    <mergeCell ref="B91:E91"/>
    <mergeCell ref="B92:C92"/>
    <mergeCell ref="B94:C94"/>
    <mergeCell ref="B84:C84"/>
    <mergeCell ref="B85:C85"/>
    <mergeCell ref="B86:C86"/>
    <mergeCell ref="B87:C87"/>
    <mergeCell ref="B88:C88"/>
    <mergeCell ref="B79:C79"/>
    <mergeCell ref="B80:C80"/>
    <mergeCell ref="B81:C81"/>
    <mergeCell ref="B82:E82"/>
    <mergeCell ref="B83:C83"/>
    <mergeCell ref="B73:C73"/>
    <mergeCell ref="B75:E75"/>
    <mergeCell ref="B76:C76"/>
    <mergeCell ref="B77:E77"/>
    <mergeCell ref="B78:C78"/>
    <mergeCell ref="B68:C68"/>
    <mergeCell ref="B69:C69"/>
    <mergeCell ref="B70:C70"/>
    <mergeCell ref="B71:C71"/>
    <mergeCell ref="B72:C72"/>
    <mergeCell ref="B63:C63"/>
    <mergeCell ref="B64:C64"/>
    <mergeCell ref="B65:C65"/>
    <mergeCell ref="B66:C66"/>
    <mergeCell ref="B67:C67"/>
    <mergeCell ref="A53:E53"/>
    <mergeCell ref="A57:E57"/>
    <mergeCell ref="A59:E59"/>
    <mergeCell ref="A61:E61"/>
    <mergeCell ref="B62:C62"/>
    <mergeCell ref="A12:E12"/>
    <mergeCell ref="A24:E24"/>
    <mergeCell ref="A35:E35"/>
    <mergeCell ref="A44:E44"/>
    <mergeCell ref="A48:E48"/>
    <mergeCell ref="A1:E1"/>
    <mergeCell ref="A2:E2"/>
    <mergeCell ref="A3:E3"/>
    <mergeCell ref="A4:E4"/>
    <mergeCell ref="A7:E7"/>
  </mergeCells>
  <pageMargins left="0.78749999999999998" right="0.78749999999999998" top="1.05277777777778" bottom="1.05277777777778" header="0.78749999999999998" footer="0.78749999999999998"/>
  <pageSetup paperSize="9" firstPageNumber="0" fitToHeight="2" orientation="portrait" horizontalDpi="300" verticalDpi="300"/>
  <headerFooter>
    <oddHeader>&amp;C&amp;"Times New Roman,Normal"&amp;12&amp;A</oddHeader>
    <oddFooter>&amp;C&amp;"Times New Roman,Normal"&amp;12Página &amp;P</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132"/>
  <sheetViews>
    <sheetView zoomScale="75" zoomScaleNormal="75" workbookViewId="0">
      <selection activeCell="A2" sqref="A2"/>
    </sheetView>
  </sheetViews>
  <sheetFormatPr defaultRowHeight="15" x14ac:dyDescent="0.25"/>
  <cols>
    <col min="1" max="1" width="7.140625" style="161" customWidth="1"/>
    <col min="2" max="2" width="29.28515625" style="161" customWidth="1"/>
    <col min="3" max="3" width="55.140625" style="161" customWidth="1"/>
    <col min="4" max="4" width="12.85546875" style="161" customWidth="1"/>
    <col min="5" max="5" width="15.140625" style="161" customWidth="1"/>
    <col min="6" max="6" width="10.7109375" style="161" customWidth="1"/>
    <col min="7" max="7" width="9.140625" style="161" hidden="1" customWidth="1"/>
    <col min="8" max="8" width="11.7109375" style="161" hidden="1" customWidth="1"/>
    <col min="9" max="9" width="10.7109375" style="161" hidden="1" customWidth="1"/>
    <col min="10" max="10" width="9.140625" style="161" hidden="1" customWidth="1"/>
    <col min="11" max="11" width="11.28515625" style="161" hidden="1" customWidth="1"/>
    <col min="12" max="1025" width="8.7109375" style="161" customWidth="1"/>
  </cols>
  <sheetData>
    <row r="1" spans="1:11" ht="45" x14ac:dyDescent="0.25">
      <c r="A1" s="275" t="s">
        <v>62</v>
      </c>
      <c r="B1" s="275"/>
      <c r="C1" s="275"/>
      <c r="D1" s="275"/>
      <c r="E1" s="275"/>
      <c r="G1" s="162" t="s">
        <v>63</v>
      </c>
      <c r="H1" s="163" t="s">
        <v>64</v>
      </c>
      <c r="I1" s="164" t="s">
        <v>65</v>
      </c>
      <c r="J1" s="164" t="s">
        <v>66</v>
      </c>
      <c r="K1" s="164" t="s">
        <v>67</v>
      </c>
    </row>
    <row r="2" spans="1:11" ht="23.25" x14ac:dyDescent="0.25">
      <c r="A2" s="276" t="s">
        <v>68</v>
      </c>
      <c r="B2" s="276"/>
      <c r="C2" s="276"/>
      <c r="D2" s="276"/>
      <c r="E2" s="276"/>
      <c r="G2" s="165">
        <f>'MEMÓRIA CÁLCULO DAS OBRIGAÇÕES'!L4</f>
        <v>0</v>
      </c>
      <c r="H2" s="165">
        <f>'MEMÓRIA CÁLCULO DAS OBRIGAÇÕES'!M4</f>
        <v>0</v>
      </c>
      <c r="I2" s="165">
        <f>'MEMÓRIA CÁLCULO DAS OBRIGAÇÕES'!N4</f>
        <v>0</v>
      </c>
      <c r="J2" s="166">
        <f>'MEMÓRIA CÁLCULO DAS OBRIGAÇÕES'!O4</f>
        <v>0</v>
      </c>
      <c r="K2" s="167">
        <f>'MEMÓRIA CÁLCULO DAS OBRIGAÇÕES'!P4</f>
        <v>0</v>
      </c>
    </row>
    <row r="3" spans="1:11" ht="36" customHeight="1" x14ac:dyDescent="0.25">
      <c r="A3" s="277" t="s">
        <v>236</v>
      </c>
      <c r="B3" s="277"/>
      <c r="C3" s="277"/>
      <c r="D3" s="277"/>
      <c r="E3" s="277"/>
    </row>
    <row r="4" spans="1:11" x14ac:dyDescent="0.25">
      <c r="A4" s="278"/>
      <c r="B4" s="278"/>
      <c r="C4" s="278"/>
      <c r="D4" s="278"/>
      <c r="E4" s="278"/>
    </row>
    <row r="5" spans="1:11" x14ac:dyDescent="0.25">
      <c r="A5" s="168"/>
      <c r="B5" s="169"/>
      <c r="C5" s="169"/>
      <c r="D5" s="170" t="s">
        <v>28</v>
      </c>
      <c r="E5" s="171" t="s">
        <v>70</v>
      </c>
      <c r="K5" s="161" t="s">
        <v>28</v>
      </c>
    </row>
    <row r="6" spans="1:11" x14ac:dyDescent="0.25">
      <c r="A6" s="172" t="s">
        <v>71</v>
      </c>
      <c r="B6" s="169"/>
      <c r="C6" s="173" t="s">
        <v>72</v>
      </c>
      <c r="D6" s="174" t="s">
        <v>73</v>
      </c>
      <c r="E6" s="175">
        <v>1412.4</v>
      </c>
      <c r="K6" s="161" t="s">
        <v>73</v>
      </c>
    </row>
    <row r="7" spans="1:11" x14ac:dyDescent="0.25">
      <c r="A7" s="279"/>
      <c r="B7" s="279"/>
      <c r="C7" s="279"/>
      <c r="D7" s="279"/>
      <c r="E7" s="279"/>
    </row>
    <row r="8" spans="1:11" x14ac:dyDescent="0.25">
      <c r="A8" s="172" t="s">
        <v>74</v>
      </c>
      <c r="B8" s="169"/>
      <c r="C8" s="173" t="s">
        <v>75</v>
      </c>
      <c r="D8" s="170" t="s">
        <v>28</v>
      </c>
      <c r="E8" s="171" t="s">
        <v>70</v>
      </c>
      <c r="K8" s="161" t="s">
        <v>28</v>
      </c>
    </row>
    <row r="9" spans="1:11" x14ac:dyDescent="0.25">
      <c r="A9" s="168"/>
      <c r="B9" s="169"/>
      <c r="C9" s="169" t="s">
        <v>76</v>
      </c>
      <c r="D9" s="174" t="s">
        <v>73</v>
      </c>
      <c r="E9" s="175">
        <v>1412.4</v>
      </c>
      <c r="K9" s="161" t="s">
        <v>73</v>
      </c>
    </row>
    <row r="10" spans="1:11" x14ac:dyDescent="0.25">
      <c r="A10" s="168"/>
      <c r="B10" s="169"/>
      <c r="C10" s="169" t="s">
        <v>77</v>
      </c>
      <c r="D10" s="174" t="s">
        <v>73</v>
      </c>
      <c r="E10" s="175"/>
      <c r="K10" s="161" t="s">
        <v>73</v>
      </c>
    </row>
    <row r="11" spans="1:11" x14ac:dyDescent="0.25">
      <c r="A11" s="168"/>
      <c r="B11" s="169"/>
      <c r="C11" s="173" t="s">
        <v>78</v>
      </c>
      <c r="D11" s="174" t="s">
        <v>73</v>
      </c>
      <c r="E11" s="176">
        <f>E10+E9</f>
        <v>1412.4</v>
      </c>
      <c r="K11" s="161" t="s">
        <v>73</v>
      </c>
    </row>
    <row r="12" spans="1:11" x14ac:dyDescent="0.25">
      <c r="A12" s="279"/>
      <c r="B12" s="279"/>
      <c r="C12" s="279"/>
      <c r="D12" s="279"/>
      <c r="E12" s="279"/>
    </row>
    <row r="13" spans="1:11" x14ac:dyDescent="0.25">
      <c r="A13" s="172" t="s">
        <v>79</v>
      </c>
      <c r="B13" s="169"/>
      <c r="C13" s="173" t="s">
        <v>80</v>
      </c>
      <c r="D13" s="170" t="s">
        <v>28</v>
      </c>
      <c r="E13" s="171" t="s">
        <v>70</v>
      </c>
      <c r="K13" s="161" t="s">
        <v>28</v>
      </c>
    </row>
    <row r="14" spans="1:11" x14ac:dyDescent="0.25">
      <c r="A14" s="168"/>
      <c r="B14" s="170" t="s">
        <v>81</v>
      </c>
      <c r="C14" s="173" t="s">
        <v>82</v>
      </c>
      <c r="D14" s="174" t="s">
        <v>73</v>
      </c>
      <c r="E14" s="177" t="s">
        <v>73</v>
      </c>
      <c r="K14" s="161" t="s">
        <v>73</v>
      </c>
    </row>
    <row r="15" spans="1:11" x14ac:dyDescent="0.25">
      <c r="A15" s="168"/>
      <c r="B15" s="174" t="s">
        <v>83</v>
      </c>
      <c r="C15" s="169" t="s">
        <v>84</v>
      </c>
      <c r="D15" s="178">
        <v>0.2</v>
      </c>
      <c r="E15" s="175">
        <f t="shared" ref="E15:E22" si="0">$E$11*D15</f>
        <v>282.48</v>
      </c>
      <c r="K15" s="161">
        <v>0.2</v>
      </c>
    </row>
    <row r="16" spans="1:11" x14ac:dyDescent="0.25">
      <c r="A16" s="168"/>
      <c r="B16" s="174" t="s">
        <v>85</v>
      </c>
      <c r="C16" s="169" t="s">
        <v>86</v>
      </c>
      <c r="D16" s="178">
        <v>0.08</v>
      </c>
      <c r="E16" s="175">
        <f t="shared" si="0"/>
        <v>112.992</v>
      </c>
      <c r="K16" s="161">
        <v>0.08</v>
      </c>
    </row>
    <row r="17" spans="1:11" x14ac:dyDescent="0.25">
      <c r="A17" s="168"/>
      <c r="B17" s="174" t="s">
        <v>87</v>
      </c>
      <c r="C17" s="169" t="s">
        <v>88</v>
      </c>
      <c r="D17" s="178">
        <v>1.4999999999999999E-2</v>
      </c>
      <c r="E17" s="175">
        <f t="shared" si="0"/>
        <v>21.186</v>
      </c>
      <c r="K17" s="161">
        <v>1.4999999999999999E-2</v>
      </c>
    </row>
    <row r="18" spans="1:11" x14ac:dyDescent="0.25">
      <c r="A18" s="168"/>
      <c r="B18" s="174" t="s">
        <v>89</v>
      </c>
      <c r="C18" s="169" t="s">
        <v>90</v>
      </c>
      <c r="D18" s="178">
        <v>0.01</v>
      </c>
      <c r="E18" s="175">
        <f t="shared" si="0"/>
        <v>14.124000000000001</v>
      </c>
      <c r="K18" s="161">
        <v>0.01</v>
      </c>
    </row>
    <row r="19" spans="1:11" x14ac:dyDescent="0.25">
      <c r="A19" s="168"/>
      <c r="B19" s="174" t="s">
        <v>91</v>
      </c>
      <c r="C19" s="169" t="s">
        <v>92</v>
      </c>
      <c r="D19" s="178">
        <v>2E-3</v>
      </c>
      <c r="E19" s="175">
        <f t="shared" si="0"/>
        <v>2.8248000000000002</v>
      </c>
      <c r="K19" s="161">
        <v>2E-3</v>
      </c>
    </row>
    <row r="20" spans="1:11" x14ac:dyDescent="0.25">
      <c r="A20" s="168"/>
      <c r="B20" s="174" t="s">
        <v>93</v>
      </c>
      <c r="C20" s="169" t="s">
        <v>94</v>
      </c>
      <c r="D20" s="178">
        <v>6.0000000000000001E-3</v>
      </c>
      <c r="E20" s="175">
        <f t="shared" si="0"/>
        <v>8.474400000000001</v>
      </c>
      <c r="K20" s="161">
        <v>6.0000000000000001E-3</v>
      </c>
    </row>
    <row r="21" spans="1:11" x14ac:dyDescent="0.25">
      <c r="A21" s="168"/>
      <c r="B21" s="174" t="s">
        <v>95</v>
      </c>
      <c r="C21" s="169" t="s">
        <v>96</v>
      </c>
      <c r="D21" s="178">
        <v>2.5000000000000001E-2</v>
      </c>
      <c r="E21" s="175">
        <f t="shared" si="0"/>
        <v>35.31</v>
      </c>
      <c r="K21" s="161">
        <v>2.5000000000000001E-2</v>
      </c>
    </row>
    <row r="22" spans="1:11" ht="25.5" x14ac:dyDescent="0.25">
      <c r="A22" s="168"/>
      <c r="B22" s="174" t="s">
        <v>97</v>
      </c>
      <c r="C22" s="169" t="s">
        <v>98</v>
      </c>
      <c r="D22" s="178">
        <v>5.2499999999999998E-2</v>
      </c>
      <c r="E22" s="175">
        <f t="shared" si="0"/>
        <v>74.150999999999996</v>
      </c>
      <c r="K22" s="161">
        <v>5.2499999999999998E-2</v>
      </c>
    </row>
    <row r="23" spans="1:11" x14ac:dyDescent="0.25">
      <c r="A23" s="168"/>
      <c r="B23" s="169"/>
      <c r="C23" s="170" t="s">
        <v>99</v>
      </c>
      <c r="D23" s="179">
        <v>0.39050000000000001</v>
      </c>
      <c r="E23" s="176">
        <f>SUM(E15:E22)</f>
        <v>551.54219999999998</v>
      </c>
      <c r="K23" s="161">
        <v>0.39050000000000001</v>
      </c>
    </row>
    <row r="24" spans="1:11" x14ac:dyDescent="0.25">
      <c r="A24" s="279"/>
      <c r="B24" s="279"/>
      <c r="C24" s="279"/>
      <c r="D24" s="279"/>
      <c r="E24" s="279"/>
    </row>
    <row r="25" spans="1:11" x14ac:dyDescent="0.25">
      <c r="A25" s="168"/>
      <c r="B25" s="170" t="s">
        <v>100</v>
      </c>
      <c r="C25" s="173" t="s">
        <v>101</v>
      </c>
      <c r="D25" s="170" t="s">
        <v>28</v>
      </c>
      <c r="E25" s="171" t="s">
        <v>70</v>
      </c>
      <c r="K25" s="161" t="s">
        <v>28</v>
      </c>
    </row>
    <row r="26" spans="1:11" x14ac:dyDescent="0.25">
      <c r="A26" s="168"/>
      <c r="B26" s="174" t="s">
        <v>102</v>
      </c>
      <c r="C26" s="169" t="s">
        <v>103</v>
      </c>
      <c r="D26" s="178">
        <v>8.3330000000000001E-2</v>
      </c>
      <c r="E26" s="175">
        <f t="shared" ref="E26:E33" si="1">$E$11*D26</f>
        <v>117.69529200000001</v>
      </c>
      <c r="K26" s="161">
        <v>8.3330000000000001E-2</v>
      </c>
    </row>
    <row r="27" spans="1:11" x14ac:dyDescent="0.25">
      <c r="A27" s="168"/>
      <c r="B27" s="174" t="s">
        <v>104</v>
      </c>
      <c r="C27" s="169" t="s">
        <v>105</v>
      </c>
      <c r="D27" s="178">
        <v>0.11111</v>
      </c>
      <c r="E27" s="175">
        <f t="shared" si="1"/>
        <v>156.93176400000002</v>
      </c>
      <c r="K27" s="161">
        <v>0.11111</v>
      </c>
    </row>
    <row r="28" spans="1:11" x14ac:dyDescent="0.25">
      <c r="A28" s="168"/>
      <c r="B28" s="174" t="s">
        <v>106</v>
      </c>
      <c r="C28" s="169" t="s">
        <v>107</v>
      </c>
      <c r="D28" s="178">
        <v>1.9439999999999999E-2</v>
      </c>
      <c r="E28" s="175">
        <f t="shared" si="1"/>
        <v>27.457056000000001</v>
      </c>
      <c r="K28" s="161">
        <v>1.9439999999999999E-2</v>
      </c>
    </row>
    <row r="29" spans="1:11" x14ac:dyDescent="0.25">
      <c r="A29" s="168"/>
      <c r="B29" s="174" t="s">
        <v>108</v>
      </c>
      <c r="C29" s="169" t="s">
        <v>109</v>
      </c>
      <c r="D29" s="178">
        <v>1.389E-2</v>
      </c>
      <c r="E29" s="175">
        <f t="shared" si="1"/>
        <v>19.618236</v>
      </c>
      <c r="K29" s="161">
        <v>1.389E-2</v>
      </c>
    </row>
    <row r="30" spans="1:11" x14ac:dyDescent="0.25">
      <c r="A30" s="168"/>
      <c r="B30" s="174" t="s">
        <v>110</v>
      </c>
      <c r="C30" s="169" t="s">
        <v>111</v>
      </c>
      <c r="D30" s="178">
        <v>3.3300000000000001E-3</v>
      </c>
      <c r="E30" s="175">
        <f t="shared" si="1"/>
        <v>4.7032920000000003</v>
      </c>
      <c r="K30" s="161">
        <v>3.3300000000000001E-3</v>
      </c>
    </row>
    <row r="31" spans="1:11" x14ac:dyDescent="0.25">
      <c r="A31" s="168"/>
      <c r="B31" s="174" t="s">
        <v>112</v>
      </c>
      <c r="C31" s="169" t="s">
        <v>113</v>
      </c>
      <c r="D31" s="178">
        <v>2.7699999999999999E-3</v>
      </c>
      <c r="E31" s="175">
        <f t="shared" si="1"/>
        <v>3.9123480000000002</v>
      </c>
      <c r="K31" s="161">
        <v>2.7699999999999999E-3</v>
      </c>
    </row>
    <row r="32" spans="1:11" x14ac:dyDescent="0.25">
      <c r="A32" s="168"/>
      <c r="B32" s="174" t="s">
        <v>114</v>
      </c>
      <c r="C32" s="169" t="s">
        <v>115</v>
      </c>
      <c r="D32" s="178">
        <v>7.3999999999999999E-4</v>
      </c>
      <c r="E32" s="175">
        <f t="shared" si="1"/>
        <v>1.0451760000000001</v>
      </c>
      <c r="K32" s="161">
        <v>7.3999999999999999E-4</v>
      </c>
    </row>
    <row r="33" spans="1:11" x14ac:dyDescent="0.25">
      <c r="A33" s="168"/>
      <c r="B33" s="174" t="s">
        <v>116</v>
      </c>
      <c r="C33" s="169" t="s">
        <v>117</v>
      </c>
      <c r="D33" s="178">
        <v>2.1000000000000001E-4</v>
      </c>
      <c r="E33" s="175">
        <f t="shared" si="1"/>
        <v>0.29660400000000003</v>
      </c>
      <c r="K33" s="161">
        <v>2.1000000000000001E-4</v>
      </c>
    </row>
    <row r="34" spans="1:11" x14ac:dyDescent="0.25">
      <c r="A34" s="168"/>
      <c r="B34" s="169"/>
      <c r="C34" s="170" t="s">
        <v>118</v>
      </c>
      <c r="D34" s="179">
        <v>0.23482</v>
      </c>
      <c r="E34" s="176">
        <f>SUM(E26:E33)</f>
        <v>331.6597680000001</v>
      </c>
      <c r="K34" s="161">
        <v>0.23482</v>
      </c>
    </row>
    <row r="35" spans="1:11" x14ac:dyDescent="0.25">
      <c r="A35" s="279"/>
      <c r="B35" s="279"/>
      <c r="C35" s="279"/>
      <c r="D35" s="279"/>
      <c r="E35" s="279"/>
    </row>
    <row r="36" spans="1:11" ht="25.5" x14ac:dyDescent="0.25">
      <c r="A36" s="168"/>
      <c r="B36" s="170" t="s">
        <v>119</v>
      </c>
      <c r="C36" s="173" t="s">
        <v>120</v>
      </c>
      <c r="D36" s="170" t="s">
        <v>28</v>
      </c>
      <c r="E36" s="171" t="s">
        <v>70</v>
      </c>
      <c r="K36" s="161" t="s">
        <v>28</v>
      </c>
    </row>
    <row r="37" spans="1:11" x14ac:dyDescent="0.25">
      <c r="A37" s="168"/>
      <c r="B37" s="174" t="s">
        <v>121</v>
      </c>
      <c r="C37" s="169" t="s">
        <v>122</v>
      </c>
      <c r="D37" s="178">
        <v>4.1700000000000001E-3</v>
      </c>
      <c r="E37" s="175">
        <f t="shared" ref="E37:E42" si="2">$E$11*D37</f>
        <v>5.8897080000000006</v>
      </c>
      <c r="K37" s="161">
        <v>4.1700000000000001E-3</v>
      </c>
    </row>
    <row r="38" spans="1:11" x14ac:dyDescent="0.25">
      <c r="A38" s="168"/>
      <c r="B38" s="174" t="s">
        <v>123</v>
      </c>
      <c r="C38" s="169" t="s">
        <v>124</v>
      </c>
      <c r="D38" s="178">
        <v>1.67E-3</v>
      </c>
      <c r="E38" s="175">
        <f t="shared" si="2"/>
        <v>2.358708</v>
      </c>
      <c r="K38" s="161">
        <v>1.67E-3</v>
      </c>
    </row>
    <row r="39" spans="1:11" ht="38.25" x14ac:dyDescent="0.25">
      <c r="A39" s="168"/>
      <c r="B39" s="174" t="s">
        <v>125</v>
      </c>
      <c r="C39" s="169" t="s">
        <v>126</v>
      </c>
      <c r="D39" s="178">
        <v>3.2000000000000001E-2</v>
      </c>
      <c r="E39" s="175">
        <f t="shared" si="2"/>
        <v>45.196800000000003</v>
      </c>
      <c r="K39" s="161">
        <v>3.2000000000000001E-2</v>
      </c>
    </row>
    <row r="40" spans="1:11" ht="38.25" x14ac:dyDescent="0.25">
      <c r="A40" s="168"/>
      <c r="B40" s="174" t="s">
        <v>127</v>
      </c>
      <c r="C40" s="169" t="s">
        <v>128</v>
      </c>
      <c r="D40" s="178">
        <v>1.6000000000000001E-3</v>
      </c>
      <c r="E40" s="175">
        <f t="shared" si="2"/>
        <v>2.2598400000000001</v>
      </c>
      <c r="K40" s="161">
        <v>1.6000000000000001E-3</v>
      </c>
    </row>
    <row r="41" spans="1:11" ht="38.25" x14ac:dyDescent="0.25">
      <c r="A41" s="168"/>
      <c r="B41" s="174" t="s">
        <v>129</v>
      </c>
      <c r="C41" s="169" t="s">
        <v>130</v>
      </c>
      <c r="D41" s="178">
        <v>8.0000000000000002E-3</v>
      </c>
      <c r="E41" s="175">
        <f t="shared" si="2"/>
        <v>11.299200000000001</v>
      </c>
      <c r="K41" s="161">
        <v>8.0000000000000002E-3</v>
      </c>
    </row>
    <row r="42" spans="1:11" ht="38.25" x14ac:dyDescent="0.25">
      <c r="A42" s="168"/>
      <c r="B42" s="174" t="s">
        <v>131</v>
      </c>
      <c r="C42" s="169" t="s">
        <v>132</v>
      </c>
      <c r="D42" s="178">
        <v>4.0000000000000002E-4</v>
      </c>
      <c r="E42" s="175">
        <f t="shared" si="2"/>
        <v>0.56496000000000002</v>
      </c>
      <c r="K42" s="161">
        <v>4.0000000000000002E-4</v>
      </c>
    </row>
    <row r="43" spans="1:11" x14ac:dyDescent="0.25">
      <c r="A43" s="168"/>
      <c r="B43" s="169"/>
      <c r="C43" s="170" t="s">
        <v>133</v>
      </c>
      <c r="D43" s="179">
        <v>4.7840000000000001E-2</v>
      </c>
      <c r="E43" s="176">
        <f>SUM(E37:E42)</f>
        <v>67.569215999999997</v>
      </c>
      <c r="K43" s="161">
        <v>4.7840000000000001E-2</v>
      </c>
    </row>
    <row r="44" spans="1:11" x14ac:dyDescent="0.25">
      <c r="A44" s="279"/>
      <c r="B44" s="279"/>
      <c r="C44" s="279"/>
      <c r="D44" s="279"/>
      <c r="E44" s="279"/>
    </row>
    <row r="45" spans="1:11" x14ac:dyDescent="0.25">
      <c r="A45" s="168"/>
      <c r="B45" s="170" t="s">
        <v>134</v>
      </c>
      <c r="C45" s="173" t="s">
        <v>135</v>
      </c>
      <c r="D45" s="170" t="s">
        <v>28</v>
      </c>
      <c r="E45" s="171" t="s">
        <v>70</v>
      </c>
      <c r="K45" s="161" t="s">
        <v>28</v>
      </c>
    </row>
    <row r="46" spans="1:11" ht="25.5" x14ac:dyDescent="0.25">
      <c r="A46" s="168"/>
      <c r="B46" s="174" t="s">
        <v>136</v>
      </c>
      <c r="C46" s="169" t="s">
        <v>137</v>
      </c>
      <c r="D46" s="178">
        <v>9.1700000000000004E-2</v>
      </c>
      <c r="E46" s="175">
        <f>$E$11*D46</f>
        <v>129.51708000000002</v>
      </c>
      <c r="K46" s="161">
        <v>9.1700000000000004E-2</v>
      </c>
    </row>
    <row r="47" spans="1:11" x14ac:dyDescent="0.25">
      <c r="A47" s="168"/>
      <c r="B47" s="169"/>
      <c r="C47" s="170" t="s">
        <v>138</v>
      </c>
      <c r="D47" s="179">
        <v>9.1700000000000004E-2</v>
      </c>
      <c r="E47" s="176">
        <f>E46</f>
        <v>129.51708000000002</v>
      </c>
      <c r="K47" s="161">
        <v>9.1700000000000004E-2</v>
      </c>
    </row>
    <row r="48" spans="1:11" x14ac:dyDescent="0.25">
      <c r="A48" s="279"/>
      <c r="B48" s="279"/>
      <c r="C48" s="279"/>
      <c r="D48" s="279"/>
      <c r="E48" s="279"/>
    </row>
    <row r="49" spans="1:11" ht="25.5" x14ac:dyDescent="0.25">
      <c r="A49" s="168"/>
      <c r="B49" s="170" t="s">
        <v>139</v>
      </c>
      <c r="C49" s="173" t="s">
        <v>140</v>
      </c>
      <c r="D49" s="170" t="s">
        <v>28</v>
      </c>
      <c r="E49" s="171" t="s">
        <v>70</v>
      </c>
      <c r="K49" s="161" t="s">
        <v>28</v>
      </c>
    </row>
    <row r="50" spans="1:11" ht="25.5" x14ac:dyDescent="0.25">
      <c r="A50" s="168"/>
      <c r="B50" s="174" t="s">
        <v>141</v>
      </c>
      <c r="C50" s="169" t="s">
        <v>142</v>
      </c>
      <c r="D50" s="178">
        <v>3.3E-4</v>
      </c>
      <c r="E50" s="175">
        <f>$E$11*D50</f>
        <v>0.46609200000000001</v>
      </c>
      <c r="K50" s="161">
        <v>3.3E-4</v>
      </c>
    </row>
    <row r="51" spans="1:11" ht="25.5" x14ac:dyDescent="0.25">
      <c r="A51" s="168"/>
      <c r="B51" s="174" t="s">
        <v>143</v>
      </c>
      <c r="C51" s="169" t="s">
        <v>144</v>
      </c>
      <c r="D51" s="178">
        <v>2.5999999999999998E-4</v>
      </c>
      <c r="E51" s="175">
        <f>$E$11*D51</f>
        <v>0.36722399999999999</v>
      </c>
      <c r="K51" s="161">
        <v>2.5999999999999998E-4</v>
      </c>
    </row>
    <row r="52" spans="1:11" x14ac:dyDescent="0.25">
      <c r="A52" s="168"/>
      <c r="B52" s="169"/>
      <c r="C52" s="170" t="s">
        <v>145</v>
      </c>
      <c r="D52" s="179">
        <v>5.9000000000000003E-4</v>
      </c>
      <c r="E52" s="176">
        <f>E50+E51</f>
        <v>0.83331599999999995</v>
      </c>
      <c r="K52" s="161">
        <v>5.9000000000000003E-4</v>
      </c>
    </row>
    <row r="53" spans="1:11" x14ac:dyDescent="0.25">
      <c r="A53" s="279"/>
      <c r="B53" s="279"/>
      <c r="C53" s="279"/>
      <c r="D53" s="279"/>
      <c r="E53" s="279"/>
    </row>
    <row r="54" spans="1:11" ht="25.5" x14ac:dyDescent="0.25">
      <c r="A54" s="168"/>
      <c r="B54" s="170" t="s">
        <v>146</v>
      </c>
      <c r="C54" s="173" t="s">
        <v>147</v>
      </c>
      <c r="D54" s="170" t="s">
        <v>28</v>
      </c>
      <c r="E54" s="171" t="s">
        <v>70</v>
      </c>
      <c r="K54" s="161" t="s">
        <v>28</v>
      </c>
    </row>
    <row r="55" spans="1:11" x14ac:dyDescent="0.25">
      <c r="A55" s="168"/>
      <c r="B55" s="174" t="s">
        <v>148</v>
      </c>
      <c r="C55" s="169" t="s">
        <v>149</v>
      </c>
      <c r="D55" s="178">
        <v>2.82E-3</v>
      </c>
      <c r="E55" s="175">
        <f>$E$11*D55</f>
        <v>3.9829680000000005</v>
      </c>
      <c r="K55" s="161">
        <v>2.82E-3</v>
      </c>
    </row>
    <row r="56" spans="1:11" x14ac:dyDescent="0.25">
      <c r="A56" s="168"/>
      <c r="B56" s="169"/>
      <c r="C56" s="170" t="s">
        <v>150</v>
      </c>
      <c r="D56" s="179">
        <v>2.82E-3</v>
      </c>
      <c r="E56" s="176">
        <f>E55</f>
        <v>3.9829680000000005</v>
      </c>
      <c r="K56" s="161">
        <v>2.82E-3</v>
      </c>
    </row>
    <row r="57" spans="1:11" x14ac:dyDescent="0.25">
      <c r="A57" s="279"/>
      <c r="B57" s="279"/>
      <c r="C57" s="279"/>
      <c r="D57" s="279"/>
      <c r="E57" s="279"/>
    </row>
    <row r="58" spans="1:11" x14ac:dyDescent="0.25">
      <c r="A58" s="168"/>
      <c r="B58" s="170"/>
      <c r="C58" s="170" t="s">
        <v>151</v>
      </c>
      <c r="D58" s="179">
        <v>0.76827000000000001</v>
      </c>
      <c r="E58" s="176">
        <f>SUM(E56,E52,E47,E43,E34,E23)</f>
        <v>1085.1045480000002</v>
      </c>
      <c r="K58" s="161">
        <v>0.76827000000000001</v>
      </c>
    </row>
    <row r="59" spans="1:11" x14ac:dyDescent="0.25">
      <c r="A59" s="279"/>
      <c r="B59" s="279"/>
      <c r="C59" s="279"/>
      <c r="D59" s="279"/>
      <c r="E59" s="279"/>
    </row>
    <row r="60" spans="1:11" x14ac:dyDescent="0.25">
      <c r="A60" s="168"/>
      <c r="B60" s="170"/>
      <c r="C60" s="170" t="s">
        <v>152</v>
      </c>
      <c r="D60" s="170"/>
      <c r="E60" s="176">
        <f>E58+E11</f>
        <v>2497.5045480000003</v>
      </c>
    </row>
    <row r="61" spans="1:11" x14ac:dyDescent="0.25">
      <c r="A61" s="279"/>
      <c r="B61" s="279"/>
      <c r="C61" s="279"/>
      <c r="D61" s="279"/>
      <c r="E61" s="279"/>
    </row>
    <row r="62" spans="1:11" ht="15" customHeight="1" x14ac:dyDescent="0.25">
      <c r="A62" s="172" t="s">
        <v>153</v>
      </c>
      <c r="B62" s="280" t="s">
        <v>154</v>
      </c>
      <c r="C62" s="280"/>
      <c r="D62" s="170"/>
      <c r="E62" s="171" t="s">
        <v>70</v>
      </c>
    </row>
    <row r="63" spans="1:11" ht="15" customHeight="1" x14ac:dyDescent="0.25">
      <c r="A63" s="180"/>
      <c r="B63" s="281" t="s">
        <v>155</v>
      </c>
      <c r="C63" s="281"/>
      <c r="D63" s="181"/>
      <c r="E63" s="175">
        <f>(D64+D65)*2/12</f>
        <v>2.9266666666666672</v>
      </c>
    </row>
    <row r="64" spans="1:11" ht="13.9" customHeight="1" x14ac:dyDescent="0.25">
      <c r="A64" s="180"/>
      <c r="B64" s="282" t="s">
        <v>156</v>
      </c>
      <c r="C64" s="282"/>
      <c r="D64" s="182">
        <v>9.74</v>
      </c>
      <c r="E64" s="183"/>
      <c r="F64" s="184">
        <v>9.74</v>
      </c>
      <c r="G64" s="185">
        <v>38.96</v>
      </c>
      <c r="H64" s="186"/>
      <c r="K64" s="161">
        <v>38.96</v>
      </c>
    </row>
    <row r="65" spans="1:11" ht="13.9" customHeight="1" x14ac:dyDescent="0.25">
      <c r="A65" s="180"/>
      <c r="B65" s="282" t="s">
        <v>157</v>
      </c>
      <c r="C65" s="282"/>
      <c r="D65" s="182">
        <v>7.82</v>
      </c>
      <c r="E65" s="183"/>
      <c r="F65" s="184">
        <v>7.8224999999999998</v>
      </c>
      <c r="G65" s="185">
        <v>31.29</v>
      </c>
      <c r="K65" s="161">
        <v>31.29</v>
      </c>
    </row>
    <row r="66" spans="1:11" ht="15" customHeight="1" x14ac:dyDescent="0.25">
      <c r="A66" s="180"/>
      <c r="B66" s="281" t="s">
        <v>158</v>
      </c>
      <c r="C66" s="281"/>
      <c r="D66" s="181"/>
      <c r="E66" s="175">
        <f>(D67+D68)*2/12</f>
        <v>2.0266666666666668</v>
      </c>
      <c r="F66" s="187"/>
      <c r="G66" s="187"/>
    </row>
    <row r="67" spans="1:11" ht="13.9" customHeight="1" x14ac:dyDescent="0.25">
      <c r="A67" s="180"/>
      <c r="B67" s="282" t="s">
        <v>159</v>
      </c>
      <c r="C67" s="282"/>
      <c r="D67" s="182">
        <v>3.56</v>
      </c>
      <c r="E67" s="183"/>
      <c r="F67" s="184">
        <v>3.5625</v>
      </c>
      <c r="G67" s="185">
        <v>14.25</v>
      </c>
      <c r="K67" s="161">
        <v>14.25</v>
      </c>
    </row>
    <row r="68" spans="1:11" ht="13.9" customHeight="1" x14ac:dyDescent="0.25">
      <c r="A68" s="180"/>
      <c r="B68" s="282" t="s">
        <v>160</v>
      </c>
      <c r="C68" s="282"/>
      <c r="D68" s="182">
        <v>8.6</v>
      </c>
      <c r="E68" s="183"/>
      <c r="F68" s="184">
        <v>8.6024999999999991</v>
      </c>
      <c r="G68" s="185">
        <v>34.409999999999997</v>
      </c>
      <c r="K68" s="161">
        <v>34.409999999999997</v>
      </c>
    </row>
    <row r="69" spans="1:11" ht="114.75" customHeight="1" x14ac:dyDescent="0.25">
      <c r="A69" s="180"/>
      <c r="B69" s="281" t="s">
        <v>161</v>
      </c>
      <c r="C69" s="281"/>
      <c r="D69" s="182"/>
      <c r="E69" s="188">
        <f>SUM(D70:D102)*4/12</f>
        <v>151.59666666666666</v>
      </c>
    </row>
    <row r="70" spans="1:11" ht="13.9" customHeight="1" x14ac:dyDescent="0.25">
      <c r="A70" s="189"/>
      <c r="B70" s="283" t="s">
        <v>162</v>
      </c>
      <c r="C70" s="283"/>
      <c r="D70" s="190">
        <v>4.38</v>
      </c>
      <c r="E70" s="183"/>
      <c r="F70" s="191">
        <v>17.52</v>
      </c>
      <c r="G70" s="192"/>
      <c r="K70" s="161">
        <v>17.52</v>
      </c>
    </row>
    <row r="71" spans="1:11" ht="13.9" customHeight="1" x14ac:dyDescent="0.25">
      <c r="A71" s="189"/>
      <c r="B71" s="283" t="s">
        <v>163</v>
      </c>
      <c r="C71" s="283"/>
      <c r="D71" s="190">
        <v>7.91</v>
      </c>
      <c r="E71" s="183"/>
      <c r="F71" s="191">
        <v>31.62</v>
      </c>
      <c r="G71" s="192"/>
      <c r="K71" s="161">
        <v>31.62</v>
      </c>
    </row>
    <row r="72" spans="1:11" ht="13.9" customHeight="1" x14ac:dyDescent="0.25">
      <c r="A72" s="189"/>
      <c r="B72" s="283" t="s">
        <v>164</v>
      </c>
      <c r="C72" s="283"/>
      <c r="D72" s="190">
        <v>3.34</v>
      </c>
      <c r="E72" s="183"/>
      <c r="F72" s="191">
        <v>13.35</v>
      </c>
      <c r="G72" s="192"/>
      <c r="K72" s="161">
        <v>13.35</v>
      </c>
    </row>
    <row r="73" spans="1:11" ht="13.9" customHeight="1" x14ac:dyDescent="0.25">
      <c r="A73" s="189"/>
      <c r="B73" s="283" t="s">
        <v>165</v>
      </c>
      <c r="C73" s="283"/>
      <c r="D73" s="190">
        <v>4.8600000000000003</v>
      </c>
      <c r="E73" s="183"/>
      <c r="F73" s="191">
        <v>19.43</v>
      </c>
      <c r="G73" s="192"/>
      <c r="K73" s="161">
        <v>19.43</v>
      </c>
    </row>
    <row r="74" spans="1:11" ht="13.9" customHeight="1" x14ac:dyDescent="0.25">
      <c r="A74" s="189"/>
      <c r="B74" s="283" t="s">
        <v>166</v>
      </c>
      <c r="C74" s="283"/>
      <c r="D74" s="190">
        <v>12.05</v>
      </c>
      <c r="E74" s="183"/>
      <c r="F74" s="191">
        <v>48.21</v>
      </c>
      <c r="G74" s="192"/>
      <c r="K74" s="161">
        <v>48.21</v>
      </c>
    </row>
    <row r="75" spans="1:11" ht="13.9" customHeight="1" x14ac:dyDescent="0.25">
      <c r="A75" s="189"/>
      <c r="B75" s="283" t="s">
        <v>167</v>
      </c>
      <c r="C75" s="283"/>
      <c r="D75" s="190">
        <v>4.38</v>
      </c>
      <c r="E75" s="183"/>
      <c r="F75" s="191">
        <v>17.52</v>
      </c>
      <c r="G75" s="192"/>
      <c r="K75" s="161">
        <v>17.52</v>
      </c>
    </row>
    <row r="76" spans="1:11" ht="13.9" customHeight="1" x14ac:dyDescent="0.25">
      <c r="A76" s="189"/>
      <c r="B76" s="283" t="s">
        <v>168</v>
      </c>
      <c r="C76" s="283"/>
      <c r="D76" s="190">
        <v>3.42</v>
      </c>
      <c r="E76" s="183"/>
      <c r="F76" s="191">
        <v>13.68</v>
      </c>
      <c r="G76" s="192"/>
      <c r="K76" s="161">
        <v>13.68</v>
      </c>
    </row>
    <row r="77" spans="1:11" ht="13.9" customHeight="1" x14ac:dyDescent="0.25">
      <c r="A77" s="189"/>
      <c r="B77" s="283" t="s">
        <v>169</v>
      </c>
      <c r="C77" s="283"/>
      <c r="D77" s="190">
        <v>10.09</v>
      </c>
      <c r="E77" s="183"/>
      <c r="F77" s="191">
        <v>40.369999999999997</v>
      </c>
      <c r="G77" s="192"/>
      <c r="K77" s="161">
        <v>40.369999999999997</v>
      </c>
    </row>
    <row r="78" spans="1:11" ht="13.9" customHeight="1" x14ac:dyDescent="0.25">
      <c r="A78" s="189"/>
      <c r="B78" s="283" t="s">
        <v>170</v>
      </c>
      <c r="C78" s="283"/>
      <c r="D78" s="190">
        <v>5.4</v>
      </c>
      <c r="E78" s="183"/>
      <c r="F78" s="191">
        <v>21.61</v>
      </c>
      <c r="G78" s="192"/>
      <c r="K78" s="161">
        <v>21.61</v>
      </c>
    </row>
    <row r="79" spans="1:11" ht="13.9" customHeight="1" x14ac:dyDescent="0.25">
      <c r="A79" s="189"/>
      <c r="B79" s="283" t="s">
        <v>171</v>
      </c>
      <c r="C79" s="283"/>
      <c r="D79" s="190">
        <v>8.27</v>
      </c>
      <c r="E79" s="183"/>
      <c r="F79" s="191">
        <v>33.06</v>
      </c>
      <c r="G79" s="192"/>
      <c r="K79" s="161">
        <v>33.06</v>
      </c>
    </row>
    <row r="80" spans="1:11" ht="13.9" customHeight="1" x14ac:dyDescent="0.25">
      <c r="A80" s="189"/>
      <c r="B80" s="283" t="s">
        <v>172</v>
      </c>
      <c r="C80" s="283"/>
      <c r="D80" s="190">
        <v>2.11</v>
      </c>
      <c r="E80" s="183"/>
      <c r="F80" s="191">
        <v>8.4499999999999993</v>
      </c>
      <c r="G80" s="192"/>
      <c r="K80" s="161">
        <v>8.4499999999999993</v>
      </c>
    </row>
    <row r="81" spans="1:11" ht="13.9" customHeight="1" x14ac:dyDescent="0.25">
      <c r="A81" s="189"/>
      <c r="B81" s="283" t="s">
        <v>173</v>
      </c>
      <c r="C81" s="283"/>
      <c r="D81" s="190">
        <v>0.84</v>
      </c>
      <c r="E81" s="183"/>
      <c r="F81" s="191">
        <v>3.37</v>
      </c>
      <c r="G81" s="192"/>
      <c r="K81" s="161">
        <v>3.37</v>
      </c>
    </row>
    <row r="82" spans="1:11" ht="13.9" customHeight="1" x14ac:dyDescent="0.25">
      <c r="A82" s="189"/>
      <c r="B82" s="283" t="s">
        <v>174</v>
      </c>
      <c r="C82" s="283"/>
      <c r="D82" s="190">
        <v>2.98</v>
      </c>
      <c r="E82" s="183"/>
      <c r="F82" s="191">
        <v>11.92</v>
      </c>
      <c r="G82" s="192"/>
      <c r="K82" s="161">
        <v>11.92</v>
      </c>
    </row>
    <row r="83" spans="1:11" ht="13.9" customHeight="1" x14ac:dyDescent="0.25">
      <c r="A83" s="189"/>
      <c r="B83" s="283" t="s">
        <v>175</v>
      </c>
      <c r="C83" s="283"/>
      <c r="D83" s="190">
        <v>6.01</v>
      </c>
      <c r="E83" s="183"/>
      <c r="F83" s="191">
        <v>24.03</v>
      </c>
      <c r="G83" s="192"/>
      <c r="K83" s="161">
        <v>24.03</v>
      </c>
    </row>
    <row r="84" spans="1:11" ht="13.9" customHeight="1" x14ac:dyDescent="0.25">
      <c r="A84" s="189"/>
      <c r="B84" s="283" t="s">
        <v>176</v>
      </c>
      <c r="C84" s="283"/>
      <c r="D84" s="190">
        <v>8.89</v>
      </c>
      <c r="E84" s="183"/>
      <c r="F84" s="191">
        <v>35.56</v>
      </c>
      <c r="G84" s="192"/>
      <c r="K84" s="161">
        <v>35.56</v>
      </c>
    </row>
    <row r="85" spans="1:11" ht="13.9" customHeight="1" x14ac:dyDescent="0.25">
      <c r="A85" s="189"/>
      <c r="B85" s="283" t="s">
        <v>177</v>
      </c>
      <c r="C85" s="283"/>
      <c r="D85" s="190">
        <v>3.49</v>
      </c>
      <c r="E85" s="183"/>
      <c r="F85" s="191">
        <v>13.97</v>
      </c>
      <c r="G85" s="192"/>
      <c r="K85" s="161">
        <v>13.97</v>
      </c>
    </row>
    <row r="86" spans="1:11" ht="13.9" customHeight="1" x14ac:dyDescent="0.25">
      <c r="A86" s="189"/>
      <c r="B86" s="283" t="s">
        <v>178</v>
      </c>
      <c r="C86" s="283"/>
      <c r="D86" s="190">
        <v>10.94</v>
      </c>
      <c r="E86" s="183"/>
      <c r="F86" s="191">
        <v>43.77</v>
      </c>
      <c r="G86" s="192"/>
      <c r="K86" s="161">
        <v>43.77</v>
      </c>
    </row>
    <row r="87" spans="1:11" ht="13.9" customHeight="1" x14ac:dyDescent="0.25">
      <c r="A87" s="189"/>
      <c r="B87" s="283" t="s">
        <v>179</v>
      </c>
      <c r="C87" s="283"/>
      <c r="D87" s="190">
        <v>7.46</v>
      </c>
      <c r="E87" s="183"/>
      <c r="F87" s="191">
        <v>29.82</v>
      </c>
      <c r="G87" s="192"/>
      <c r="K87" s="161">
        <v>29.82</v>
      </c>
    </row>
    <row r="88" spans="1:11" ht="13.9" customHeight="1" x14ac:dyDescent="0.25">
      <c r="A88" s="189"/>
      <c r="B88" s="283" t="s">
        <v>180</v>
      </c>
      <c r="C88" s="283"/>
      <c r="D88" s="190">
        <v>8.75</v>
      </c>
      <c r="E88" s="183"/>
      <c r="F88" s="191">
        <v>35.01</v>
      </c>
      <c r="G88" s="192"/>
      <c r="K88" s="161">
        <v>35.01</v>
      </c>
    </row>
    <row r="89" spans="1:11" ht="13.9" customHeight="1" x14ac:dyDescent="0.25">
      <c r="A89" s="189"/>
      <c r="B89" s="283" t="s">
        <v>181</v>
      </c>
      <c r="C89" s="283"/>
      <c r="D89" s="190">
        <v>6.99</v>
      </c>
      <c r="E89" s="183"/>
      <c r="F89" s="191">
        <v>27.97</v>
      </c>
      <c r="G89" s="192"/>
      <c r="K89" s="161">
        <v>27.97</v>
      </c>
    </row>
    <row r="90" spans="1:11" ht="13.9" customHeight="1" x14ac:dyDescent="0.25">
      <c r="A90" s="189"/>
      <c r="B90" s="283" t="s">
        <v>182</v>
      </c>
      <c r="C90" s="283"/>
      <c r="D90" s="190">
        <v>13.9</v>
      </c>
      <c r="E90" s="183"/>
      <c r="F90" s="191">
        <v>55.6</v>
      </c>
      <c r="G90" s="192"/>
      <c r="K90" s="161">
        <v>55.6</v>
      </c>
    </row>
    <row r="91" spans="1:11" ht="13.9" customHeight="1" x14ac:dyDescent="0.25">
      <c r="A91" s="189"/>
      <c r="B91" s="283" t="s">
        <v>183</v>
      </c>
      <c r="C91" s="283"/>
      <c r="D91" s="190">
        <v>6</v>
      </c>
      <c r="E91" s="183"/>
      <c r="F91" s="191">
        <v>23.98</v>
      </c>
      <c r="G91" s="192"/>
      <c r="K91" s="161">
        <v>23.98</v>
      </c>
    </row>
    <row r="92" spans="1:11" ht="13.9" customHeight="1" x14ac:dyDescent="0.25">
      <c r="A92" s="189"/>
      <c r="B92" s="283" t="s">
        <v>184</v>
      </c>
      <c r="C92" s="283"/>
      <c r="D92" s="190">
        <v>27.25</v>
      </c>
      <c r="E92" s="183"/>
      <c r="F92" s="191">
        <v>109</v>
      </c>
      <c r="G92" s="192"/>
      <c r="K92" s="161">
        <v>109</v>
      </c>
    </row>
    <row r="93" spans="1:11" ht="13.9" customHeight="1" x14ac:dyDescent="0.25">
      <c r="A93" s="189"/>
      <c r="B93" s="283" t="s">
        <v>185</v>
      </c>
      <c r="C93" s="283"/>
      <c r="D93" s="190">
        <v>8.6199999999999992</v>
      </c>
      <c r="E93" s="183"/>
      <c r="F93" s="191">
        <v>34.47</v>
      </c>
      <c r="G93" s="192"/>
      <c r="K93" s="161">
        <v>34.47</v>
      </c>
    </row>
    <row r="94" spans="1:11" ht="13.9" customHeight="1" x14ac:dyDescent="0.25">
      <c r="A94" s="189"/>
      <c r="B94" s="283" t="s">
        <v>186</v>
      </c>
      <c r="C94" s="283"/>
      <c r="D94" s="190">
        <v>35</v>
      </c>
      <c r="E94" s="183"/>
      <c r="F94" s="191">
        <v>140</v>
      </c>
      <c r="G94" s="192"/>
      <c r="K94" s="161">
        <v>140</v>
      </c>
    </row>
    <row r="95" spans="1:11" ht="13.9" customHeight="1" x14ac:dyDescent="0.25">
      <c r="A95" s="189"/>
      <c r="B95" s="283" t="s">
        <v>187</v>
      </c>
      <c r="C95" s="283"/>
      <c r="D95" s="190">
        <v>119.28</v>
      </c>
      <c r="E95" s="183"/>
      <c r="F95" s="191">
        <v>477.12</v>
      </c>
      <c r="G95" s="192"/>
      <c r="K95" s="161">
        <v>477.12</v>
      </c>
    </row>
    <row r="96" spans="1:11" ht="13.9" customHeight="1" x14ac:dyDescent="0.25">
      <c r="A96" s="189"/>
      <c r="B96" s="283" t="s">
        <v>188</v>
      </c>
      <c r="C96" s="283"/>
      <c r="D96" s="190">
        <v>55.76</v>
      </c>
      <c r="E96" s="183"/>
      <c r="F96" s="191">
        <v>223.03</v>
      </c>
      <c r="G96" s="192"/>
      <c r="K96" s="161">
        <v>223.03</v>
      </c>
    </row>
    <row r="97" spans="1:11" ht="13.9" customHeight="1" x14ac:dyDescent="0.25">
      <c r="A97" s="189"/>
      <c r="B97" s="283" t="s">
        <v>189</v>
      </c>
      <c r="C97" s="283"/>
      <c r="D97" s="190">
        <v>16.149999999999999</v>
      </c>
      <c r="E97" s="183"/>
      <c r="F97" s="191">
        <v>64.599999999999994</v>
      </c>
      <c r="G97" s="192"/>
      <c r="K97" s="161">
        <v>64.599999999999994</v>
      </c>
    </row>
    <row r="98" spans="1:11" ht="13.9" customHeight="1" x14ac:dyDescent="0.25">
      <c r="A98" s="189"/>
      <c r="B98" s="283" t="s">
        <v>190</v>
      </c>
      <c r="C98" s="283"/>
      <c r="D98" s="190">
        <v>7.47</v>
      </c>
      <c r="E98" s="183"/>
      <c r="F98" s="191">
        <v>29.88</v>
      </c>
      <c r="G98" s="192"/>
      <c r="K98" s="161">
        <v>29.88</v>
      </c>
    </row>
    <row r="99" spans="1:11" ht="13.9" customHeight="1" x14ac:dyDescent="0.25">
      <c r="A99" s="189"/>
      <c r="B99" s="283" t="s">
        <v>191</v>
      </c>
      <c r="C99" s="283"/>
      <c r="D99" s="190">
        <v>10.17</v>
      </c>
      <c r="E99" s="183"/>
      <c r="F99" s="191">
        <v>40.67</v>
      </c>
      <c r="G99" s="192"/>
      <c r="K99" s="161">
        <v>40.67</v>
      </c>
    </row>
    <row r="100" spans="1:11" ht="13.9" customHeight="1" x14ac:dyDescent="0.25">
      <c r="A100" s="189"/>
      <c r="B100" s="283" t="s">
        <v>192</v>
      </c>
      <c r="C100" s="283"/>
      <c r="D100" s="190">
        <v>8.14</v>
      </c>
      <c r="E100" s="183"/>
      <c r="F100" s="191">
        <v>32.56</v>
      </c>
      <c r="G100" s="192"/>
      <c r="K100" s="161">
        <v>32.56</v>
      </c>
    </row>
    <row r="101" spans="1:11" ht="13.9" customHeight="1" x14ac:dyDescent="0.25">
      <c r="A101" s="189"/>
      <c r="B101" s="283" t="s">
        <v>193</v>
      </c>
      <c r="C101" s="283"/>
      <c r="D101" s="190">
        <v>10.93</v>
      </c>
      <c r="E101" s="183"/>
      <c r="F101" s="191">
        <v>43.73</v>
      </c>
      <c r="G101" s="192"/>
      <c r="K101" s="161">
        <v>43.73</v>
      </c>
    </row>
    <row r="102" spans="1:11" ht="13.9" customHeight="1" x14ac:dyDescent="0.25">
      <c r="A102" s="189"/>
      <c r="B102" s="283" t="s">
        <v>194</v>
      </c>
      <c r="C102" s="283"/>
      <c r="D102" s="190">
        <v>13.56</v>
      </c>
      <c r="E102" s="183"/>
      <c r="F102" s="191">
        <v>54.23</v>
      </c>
      <c r="G102" s="192"/>
      <c r="K102" s="161">
        <v>54.23</v>
      </c>
    </row>
    <row r="103" spans="1:11" ht="15.75" customHeight="1" x14ac:dyDescent="0.25">
      <c r="A103" s="189"/>
      <c r="B103" s="284" t="s">
        <v>195</v>
      </c>
      <c r="C103" s="284"/>
      <c r="D103" s="181"/>
      <c r="E103" s="175">
        <v>410</v>
      </c>
    </row>
    <row r="104" spans="1:11" ht="30.75" customHeight="1" x14ac:dyDescent="0.25">
      <c r="A104" s="189"/>
      <c r="B104" s="284" t="s">
        <v>196</v>
      </c>
      <c r="C104" s="284"/>
      <c r="D104" s="182">
        <v>5</v>
      </c>
      <c r="E104" s="175">
        <f>D104*25</f>
        <v>125</v>
      </c>
      <c r="K104" s="161">
        <v>5</v>
      </c>
    </row>
    <row r="105" spans="1:11" ht="15.75" customHeight="1" x14ac:dyDescent="0.25">
      <c r="A105" s="189"/>
      <c r="B105" s="284" t="s">
        <v>197</v>
      </c>
      <c r="C105" s="284"/>
      <c r="D105" s="181"/>
      <c r="E105" s="175">
        <v>78</v>
      </c>
    </row>
    <row r="106" spans="1:11" ht="15.75" customHeight="1" x14ac:dyDescent="0.25">
      <c r="A106" s="189"/>
      <c r="B106" s="284" t="s">
        <v>198</v>
      </c>
      <c r="C106" s="284" t="s">
        <v>198</v>
      </c>
      <c r="D106" s="181"/>
      <c r="E106" s="175">
        <v>8.35</v>
      </c>
    </row>
    <row r="107" spans="1:11" ht="15.75" customHeight="1" x14ac:dyDescent="0.25">
      <c r="A107" s="189"/>
      <c r="B107" s="284" t="s">
        <v>199</v>
      </c>
      <c r="C107" s="284" t="s">
        <v>199</v>
      </c>
      <c r="D107" s="181"/>
      <c r="E107" s="175">
        <v>75</v>
      </c>
    </row>
    <row r="108" spans="1:11" ht="15" customHeight="1" x14ac:dyDescent="0.25">
      <c r="A108" s="189"/>
      <c r="B108" s="280" t="s">
        <v>200</v>
      </c>
      <c r="C108" s="280"/>
      <c r="D108" s="174"/>
      <c r="E108" s="176">
        <f>SUM(E63:E107)</f>
        <v>852.9</v>
      </c>
    </row>
    <row r="109" spans="1:11" x14ac:dyDescent="0.25">
      <c r="A109" s="189"/>
      <c r="B109" s="285"/>
      <c r="C109" s="285"/>
      <c r="D109" s="285"/>
      <c r="E109" s="285"/>
    </row>
    <row r="110" spans="1:11" ht="15" customHeight="1" x14ac:dyDescent="0.25">
      <c r="A110" s="189"/>
      <c r="B110" s="280" t="s">
        <v>201</v>
      </c>
      <c r="C110" s="280"/>
      <c r="D110" s="170"/>
      <c r="E110" s="176">
        <f>E108+E60</f>
        <v>3350.4045480000004</v>
      </c>
    </row>
    <row r="111" spans="1:11" x14ac:dyDescent="0.25">
      <c r="A111" s="189"/>
      <c r="B111" s="285"/>
      <c r="C111" s="285"/>
      <c r="D111" s="285"/>
      <c r="E111" s="285"/>
    </row>
    <row r="112" spans="1:11" ht="15" customHeight="1" x14ac:dyDescent="0.25">
      <c r="A112" s="172" t="s">
        <v>202</v>
      </c>
      <c r="B112" s="280" t="s">
        <v>203</v>
      </c>
      <c r="C112" s="280"/>
      <c r="D112" s="170" t="s">
        <v>28</v>
      </c>
      <c r="E112" s="171" t="s">
        <v>70</v>
      </c>
      <c r="K112" s="161" t="s">
        <v>28</v>
      </c>
    </row>
    <row r="113" spans="1:11" ht="15" customHeight="1" x14ac:dyDescent="0.25">
      <c r="A113" s="180"/>
      <c r="B113" s="284" t="s">
        <v>204</v>
      </c>
      <c r="C113" s="284"/>
      <c r="D113" s="193">
        <f>F113</f>
        <v>4.8959814999999997E-2</v>
      </c>
      <c r="E113" s="175">
        <f>D113*E110</f>
        <v>164.03518684523863</v>
      </c>
      <c r="F113" s="194">
        <v>4.8959814999999997E-2</v>
      </c>
      <c r="G113" s="195">
        <v>0.1</v>
      </c>
      <c r="K113" s="161">
        <v>0.1</v>
      </c>
    </row>
    <row r="114" spans="1:11" ht="15" customHeight="1" x14ac:dyDescent="0.25">
      <c r="A114" s="180"/>
      <c r="B114" s="284" t="s">
        <v>205</v>
      </c>
      <c r="C114" s="284"/>
      <c r="D114" s="193">
        <f>F114</f>
        <v>1.2500000000000001E-2</v>
      </c>
      <c r="E114" s="175">
        <f>D114*E110</f>
        <v>41.88005685000001</v>
      </c>
      <c r="F114" s="194">
        <v>1.2500000000000001E-2</v>
      </c>
      <c r="G114" s="195">
        <v>0.05</v>
      </c>
      <c r="K114" s="161">
        <v>0.05</v>
      </c>
    </row>
    <row r="115" spans="1:11" ht="15" customHeight="1" x14ac:dyDescent="0.25">
      <c r="A115" s="180"/>
      <c r="B115" s="280" t="s">
        <v>206</v>
      </c>
      <c r="C115" s="280"/>
      <c r="D115" s="196">
        <f>D114+D113</f>
        <v>6.1459815000000001E-2</v>
      </c>
      <c r="E115" s="176">
        <f>E113+E114</f>
        <v>205.91524369523864</v>
      </c>
      <c r="K115" s="161">
        <v>0.15</v>
      </c>
    </row>
    <row r="116" spans="1:11" x14ac:dyDescent="0.25">
      <c r="A116" s="189"/>
      <c r="B116" s="285"/>
      <c r="C116" s="285"/>
      <c r="D116" s="285"/>
      <c r="E116" s="285"/>
    </row>
    <row r="117" spans="1:11" ht="15" customHeight="1" x14ac:dyDescent="0.25">
      <c r="A117" s="172" t="s">
        <v>207</v>
      </c>
      <c r="B117" s="280" t="s">
        <v>208</v>
      </c>
      <c r="C117" s="280"/>
      <c r="D117" s="170" t="s">
        <v>28</v>
      </c>
      <c r="E117" s="171" t="s">
        <v>70</v>
      </c>
      <c r="K117" s="161" t="s">
        <v>28</v>
      </c>
    </row>
    <row r="118" spans="1:11" ht="15" customHeight="1" x14ac:dyDescent="0.25">
      <c r="A118" s="180"/>
      <c r="B118" s="284" t="s">
        <v>209</v>
      </c>
      <c r="C118" s="284"/>
      <c r="D118" s="197">
        <v>0.05</v>
      </c>
      <c r="E118" s="198"/>
      <c r="K118" s="161">
        <v>0.05</v>
      </c>
    </row>
    <row r="119" spans="1:11" ht="15" customHeight="1" x14ac:dyDescent="0.25">
      <c r="A119" s="180"/>
      <c r="B119" s="284" t="s">
        <v>210</v>
      </c>
      <c r="C119" s="284"/>
      <c r="D119" s="197">
        <v>0.03</v>
      </c>
      <c r="E119" s="198"/>
      <c r="K119" s="161">
        <v>0.03</v>
      </c>
    </row>
    <row r="120" spans="1:11" ht="15" customHeight="1" x14ac:dyDescent="0.25">
      <c r="A120" s="180"/>
      <c r="B120" s="284" t="s">
        <v>211</v>
      </c>
      <c r="C120" s="284"/>
      <c r="D120" s="178">
        <v>6.4999999999999997E-3</v>
      </c>
      <c r="E120" s="198"/>
      <c r="K120" s="161">
        <v>6.4999999999999997E-3</v>
      </c>
    </row>
    <row r="121" spans="1:11" ht="15" customHeight="1" x14ac:dyDescent="0.25">
      <c r="A121" s="180"/>
      <c r="B121" s="286" t="s">
        <v>27</v>
      </c>
      <c r="C121" s="286"/>
      <c r="D121" s="179">
        <v>8.6499999999999994E-2</v>
      </c>
      <c r="E121" s="200"/>
      <c r="K121" s="161">
        <v>8.6499999999999994E-2</v>
      </c>
    </row>
    <row r="122" spans="1:11" ht="60" customHeight="1" x14ac:dyDescent="0.25">
      <c r="A122" s="180"/>
      <c r="B122" s="287" t="s">
        <v>212</v>
      </c>
      <c r="C122" s="287"/>
      <c r="D122" s="174"/>
      <c r="E122" s="198"/>
    </row>
    <row r="123" spans="1:11" ht="15" customHeight="1" x14ac:dyDescent="0.25">
      <c r="A123" s="180"/>
      <c r="B123" s="280" t="s">
        <v>213</v>
      </c>
      <c r="C123" s="280"/>
      <c r="D123" s="170"/>
      <c r="E123" s="200"/>
    </row>
    <row r="124" spans="1:11" x14ac:dyDescent="0.25">
      <c r="A124" s="180"/>
      <c r="B124" s="201"/>
      <c r="C124" s="199" t="s">
        <v>214</v>
      </c>
      <c r="D124" s="170">
        <v>1.0947</v>
      </c>
      <c r="E124" s="202">
        <v>9.4700000000000006E-2</v>
      </c>
      <c r="K124" s="161">
        <v>1.0947</v>
      </c>
    </row>
    <row r="125" spans="1:11" x14ac:dyDescent="0.25">
      <c r="A125" s="189"/>
      <c r="B125" s="285"/>
      <c r="C125" s="285"/>
      <c r="D125" s="285"/>
      <c r="E125" s="285"/>
    </row>
    <row r="126" spans="1:11" ht="15" customHeight="1" x14ac:dyDescent="0.25">
      <c r="A126" s="189"/>
      <c r="B126" s="280" t="s">
        <v>215</v>
      </c>
      <c r="C126" s="280"/>
      <c r="D126" s="170"/>
      <c r="E126" s="176">
        <f>(E115+E110)*E124</f>
        <v>336.78348427353916</v>
      </c>
    </row>
    <row r="127" spans="1:11" x14ac:dyDescent="0.25">
      <c r="A127" s="189"/>
      <c r="B127" s="285"/>
      <c r="C127" s="285"/>
      <c r="D127" s="285"/>
      <c r="E127" s="285"/>
    </row>
    <row r="128" spans="1:11" ht="16.5" customHeight="1" x14ac:dyDescent="0.25">
      <c r="A128" s="288" t="s">
        <v>216</v>
      </c>
      <c r="B128" s="288"/>
      <c r="C128" s="288"/>
      <c r="D128" s="203"/>
      <c r="E128" s="204">
        <f>SUM(E126,E115,E110)</f>
        <v>3893.1032759687782</v>
      </c>
    </row>
    <row r="129" spans="2:5" x14ac:dyDescent="0.25">
      <c r="B129" s="289"/>
      <c r="C129" s="289"/>
      <c r="D129" s="289"/>
      <c r="E129" s="289"/>
    </row>
    <row r="130" spans="2:5" x14ac:dyDescent="0.25">
      <c r="C130" s="205" t="s">
        <v>229</v>
      </c>
      <c r="D130" s="161">
        <v>2</v>
      </c>
    </row>
    <row r="132" spans="2:5" x14ac:dyDescent="0.25">
      <c r="C132" s="206" t="s">
        <v>237</v>
      </c>
      <c r="D132" s="207"/>
      <c r="E132" s="208">
        <f>E128*D130</f>
        <v>7786.2065519375565</v>
      </c>
    </row>
  </sheetData>
  <mergeCells count="81">
    <mergeCell ref="B129:E129"/>
    <mergeCell ref="B123:C123"/>
    <mergeCell ref="B125:E125"/>
    <mergeCell ref="B126:C126"/>
    <mergeCell ref="B127:E127"/>
    <mergeCell ref="A128:C128"/>
    <mergeCell ref="B118:C118"/>
    <mergeCell ref="B119:C119"/>
    <mergeCell ref="B120:C120"/>
    <mergeCell ref="B121:C121"/>
    <mergeCell ref="B122:C122"/>
    <mergeCell ref="B113:C113"/>
    <mergeCell ref="B114:C114"/>
    <mergeCell ref="B115:C115"/>
    <mergeCell ref="B116:E116"/>
    <mergeCell ref="B117:C117"/>
    <mergeCell ref="B108:C108"/>
    <mergeCell ref="B109:E109"/>
    <mergeCell ref="B110:C110"/>
    <mergeCell ref="B111:E111"/>
    <mergeCell ref="B112:C112"/>
    <mergeCell ref="B103:C103"/>
    <mergeCell ref="B104:C104"/>
    <mergeCell ref="B105:C105"/>
    <mergeCell ref="B106:C106"/>
    <mergeCell ref="B107:C107"/>
    <mergeCell ref="B98:C98"/>
    <mergeCell ref="B99:C99"/>
    <mergeCell ref="B100:C100"/>
    <mergeCell ref="B101:C101"/>
    <mergeCell ref="B102:C102"/>
    <mergeCell ref="B93:C93"/>
    <mergeCell ref="B94:C94"/>
    <mergeCell ref="B95:C95"/>
    <mergeCell ref="B96:C96"/>
    <mergeCell ref="B97:C97"/>
    <mergeCell ref="B88:C88"/>
    <mergeCell ref="B89:C89"/>
    <mergeCell ref="B90:C90"/>
    <mergeCell ref="B91:C91"/>
    <mergeCell ref="B92:C92"/>
    <mergeCell ref="B83:C83"/>
    <mergeCell ref="B84:C84"/>
    <mergeCell ref="B85:C85"/>
    <mergeCell ref="B86:C86"/>
    <mergeCell ref="B87:C87"/>
    <mergeCell ref="B78:C78"/>
    <mergeCell ref="B79:C79"/>
    <mergeCell ref="B80:C80"/>
    <mergeCell ref="B81:C81"/>
    <mergeCell ref="B82:C82"/>
    <mergeCell ref="B73:C73"/>
    <mergeCell ref="B74:C74"/>
    <mergeCell ref="B75:C75"/>
    <mergeCell ref="B76:C76"/>
    <mergeCell ref="B77:C77"/>
    <mergeCell ref="B68:C68"/>
    <mergeCell ref="B69:C69"/>
    <mergeCell ref="B70:C70"/>
    <mergeCell ref="B71:C71"/>
    <mergeCell ref="B72:C72"/>
    <mergeCell ref="B63:C63"/>
    <mergeCell ref="B64:C64"/>
    <mergeCell ref="B65:C65"/>
    <mergeCell ref="B66:C66"/>
    <mergeCell ref="B67:C67"/>
    <mergeCell ref="A53:E53"/>
    <mergeCell ref="A57:E57"/>
    <mergeCell ref="A59:E59"/>
    <mergeCell ref="A61:E61"/>
    <mergeCell ref="B62:C62"/>
    <mergeCell ref="A12:E12"/>
    <mergeCell ref="A24:E24"/>
    <mergeCell ref="A35:E35"/>
    <mergeCell ref="A44:E44"/>
    <mergeCell ref="A48:E48"/>
    <mergeCell ref="A1:E1"/>
    <mergeCell ref="A2:E2"/>
    <mergeCell ref="A3:E3"/>
    <mergeCell ref="A4:E4"/>
    <mergeCell ref="A7:E7"/>
  </mergeCells>
  <pageMargins left="0.78749999999999998" right="0.78749999999999998" top="1.05277777777778" bottom="1.05277777777778" header="0.78749999999999998" footer="0.78749999999999998"/>
  <pageSetup paperSize="9" firstPageNumber="0" fitToHeight="4" orientation="portrait" horizontalDpi="300" verticalDpi="300"/>
  <headerFooter>
    <oddHeader>&amp;C&amp;"Times New Roman,Normal"&amp;12&amp;A</oddHeader>
    <oddFooter>&amp;C&amp;"Times New Roman,Normal"&amp;12Página &amp;P</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133"/>
  <sheetViews>
    <sheetView zoomScale="75" zoomScaleNormal="75" workbookViewId="0">
      <selection activeCell="A2" sqref="A2"/>
    </sheetView>
  </sheetViews>
  <sheetFormatPr defaultRowHeight="15" x14ac:dyDescent="0.25"/>
  <cols>
    <col min="1" max="1" width="7.140625" style="161" customWidth="1"/>
    <col min="2" max="2" width="29.28515625" style="161" customWidth="1"/>
    <col min="3" max="3" width="55.140625" style="161" customWidth="1"/>
    <col min="4" max="4" width="12.85546875" style="161" customWidth="1"/>
    <col min="5" max="5" width="15.140625" style="161" customWidth="1"/>
    <col min="6" max="6" width="10.7109375" style="161" customWidth="1"/>
    <col min="7" max="7" width="9.140625" style="161" hidden="1" customWidth="1"/>
    <col min="8" max="8" width="11.7109375" style="161" hidden="1" customWidth="1"/>
    <col min="9" max="9" width="10.7109375" style="161" hidden="1" customWidth="1"/>
    <col min="10" max="10" width="9.140625" style="161" hidden="1" customWidth="1"/>
    <col min="11" max="11" width="11.28515625" style="161" hidden="1" customWidth="1"/>
    <col min="12" max="1025" width="8.7109375" style="161" customWidth="1"/>
  </cols>
  <sheetData>
    <row r="1" spans="1:11" ht="45" x14ac:dyDescent="0.25">
      <c r="A1" s="275" t="s">
        <v>62</v>
      </c>
      <c r="B1" s="275"/>
      <c r="C1" s="275"/>
      <c r="D1" s="275"/>
      <c r="E1" s="275"/>
      <c r="G1" s="162" t="s">
        <v>63</v>
      </c>
      <c r="H1" s="163" t="s">
        <v>64</v>
      </c>
      <c r="I1" s="164" t="s">
        <v>65</v>
      </c>
      <c r="J1" s="164" t="s">
        <v>66</v>
      </c>
      <c r="K1" s="164" t="s">
        <v>67</v>
      </c>
    </row>
    <row r="2" spans="1:11" ht="23.25" x14ac:dyDescent="0.25">
      <c r="A2" s="276" t="s">
        <v>68</v>
      </c>
      <c r="B2" s="276"/>
      <c r="C2" s="276"/>
      <c r="D2" s="276"/>
      <c r="E2" s="276"/>
      <c r="G2" s="165">
        <f>'MEMÓRIA CÁLCULO DAS OBRIGAÇÕES'!L4</f>
        <v>0</v>
      </c>
      <c r="H2" s="165">
        <f>'MEMÓRIA CÁLCULO DAS OBRIGAÇÕES'!M4</f>
        <v>0</v>
      </c>
      <c r="I2" s="165">
        <f>'MEMÓRIA CÁLCULO DAS OBRIGAÇÕES'!N4</f>
        <v>0</v>
      </c>
      <c r="J2" s="166">
        <f>'MEMÓRIA CÁLCULO DAS OBRIGAÇÕES'!O4</f>
        <v>0</v>
      </c>
      <c r="K2" s="167">
        <f>'MEMÓRIA CÁLCULO DAS OBRIGAÇÕES'!P4</f>
        <v>0</v>
      </c>
    </row>
    <row r="3" spans="1:11" ht="36" customHeight="1" x14ac:dyDescent="0.25">
      <c r="A3" s="277" t="s">
        <v>238</v>
      </c>
      <c r="B3" s="277"/>
      <c r="C3" s="277"/>
      <c r="D3" s="277"/>
      <c r="E3" s="277"/>
    </row>
    <row r="4" spans="1:11" x14ac:dyDescent="0.25">
      <c r="A4" s="278"/>
      <c r="B4" s="278"/>
      <c r="C4" s="278"/>
      <c r="D4" s="278"/>
      <c r="E4" s="278"/>
    </row>
    <row r="5" spans="1:11" x14ac:dyDescent="0.25">
      <c r="A5" s="168"/>
      <c r="B5" s="169"/>
      <c r="C5" s="169"/>
      <c r="D5" s="170" t="s">
        <v>28</v>
      </c>
      <c r="E5" s="171" t="s">
        <v>70</v>
      </c>
      <c r="K5" s="161" t="s">
        <v>28</v>
      </c>
    </row>
    <row r="6" spans="1:11" x14ac:dyDescent="0.25">
      <c r="A6" s="172" t="s">
        <v>71</v>
      </c>
      <c r="B6" s="169"/>
      <c r="C6" s="173" t="s">
        <v>72</v>
      </c>
      <c r="D6" s="174" t="s">
        <v>73</v>
      </c>
      <c r="E6" s="175">
        <v>1412.4</v>
      </c>
      <c r="K6" s="161" t="s">
        <v>73</v>
      </c>
    </row>
    <row r="7" spans="1:11" x14ac:dyDescent="0.25">
      <c r="A7" s="279"/>
      <c r="B7" s="279"/>
      <c r="C7" s="279"/>
      <c r="D7" s="279"/>
      <c r="E7" s="279"/>
    </row>
    <row r="8" spans="1:11" x14ac:dyDescent="0.25">
      <c r="A8" s="172" t="s">
        <v>74</v>
      </c>
      <c r="B8" s="169"/>
      <c r="C8" s="173" t="s">
        <v>75</v>
      </c>
      <c r="D8" s="170" t="s">
        <v>28</v>
      </c>
      <c r="E8" s="171" t="s">
        <v>70</v>
      </c>
      <c r="K8" s="161" t="s">
        <v>28</v>
      </c>
    </row>
    <row r="9" spans="1:11" x14ac:dyDescent="0.25">
      <c r="A9" s="168"/>
      <c r="B9" s="169"/>
      <c r="C9" s="169" t="s">
        <v>76</v>
      </c>
      <c r="D9" s="174" t="s">
        <v>73</v>
      </c>
      <c r="E9" s="175">
        <v>1412.4</v>
      </c>
      <c r="K9" s="161" t="s">
        <v>73</v>
      </c>
    </row>
    <row r="10" spans="1:11" x14ac:dyDescent="0.25">
      <c r="A10" s="168"/>
      <c r="B10" s="169"/>
      <c r="C10" s="169" t="s">
        <v>77</v>
      </c>
      <c r="D10" s="174" t="s">
        <v>73</v>
      </c>
      <c r="E10" s="175"/>
      <c r="K10" s="161" t="s">
        <v>73</v>
      </c>
    </row>
    <row r="11" spans="1:11" x14ac:dyDescent="0.25">
      <c r="A11" s="168"/>
      <c r="B11" s="169"/>
      <c r="C11" s="173" t="s">
        <v>78</v>
      </c>
      <c r="D11" s="174" t="s">
        <v>73</v>
      </c>
      <c r="E11" s="176">
        <f>E10+E9</f>
        <v>1412.4</v>
      </c>
      <c r="K11" s="161" t="s">
        <v>73</v>
      </c>
    </row>
    <row r="12" spans="1:11" x14ac:dyDescent="0.25">
      <c r="A12" s="279"/>
      <c r="B12" s="279"/>
      <c r="C12" s="279"/>
      <c r="D12" s="279"/>
      <c r="E12" s="279"/>
    </row>
    <row r="13" spans="1:11" x14ac:dyDescent="0.25">
      <c r="A13" s="172" t="s">
        <v>79</v>
      </c>
      <c r="B13" s="169"/>
      <c r="C13" s="173" t="s">
        <v>80</v>
      </c>
      <c r="D13" s="170" t="s">
        <v>28</v>
      </c>
      <c r="E13" s="171" t="s">
        <v>70</v>
      </c>
      <c r="K13" s="161" t="s">
        <v>28</v>
      </c>
    </row>
    <row r="14" spans="1:11" x14ac:dyDescent="0.25">
      <c r="A14" s="168"/>
      <c r="B14" s="170" t="s">
        <v>81</v>
      </c>
      <c r="C14" s="173" t="s">
        <v>82</v>
      </c>
      <c r="D14" s="174" t="s">
        <v>73</v>
      </c>
      <c r="E14" s="177" t="s">
        <v>73</v>
      </c>
      <c r="K14" s="161" t="s">
        <v>73</v>
      </c>
    </row>
    <row r="15" spans="1:11" x14ac:dyDescent="0.25">
      <c r="A15" s="168"/>
      <c r="B15" s="174" t="s">
        <v>83</v>
      </c>
      <c r="C15" s="169" t="s">
        <v>84</v>
      </c>
      <c r="D15" s="178">
        <v>0.2</v>
      </c>
      <c r="E15" s="175">
        <f t="shared" ref="E15:E22" si="0">$E$11*D15</f>
        <v>282.48</v>
      </c>
      <c r="K15" s="161">
        <v>0.2</v>
      </c>
    </row>
    <row r="16" spans="1:11" x14ac:dyDescent="0.25">
      <c r="A16" s="168"/>
      <c r="B16" s="174" t="s">
        <v>85</v>
      </c>
      <c r="C16" s="169" t="s">
        <v>86</v>
      </c>
      <c r="D16" s="178">
        <v>0.08</v>
      </c>
      <c r="E16" s="175">
        <f t="shared" si="0"/>
        <v>112.992</v>
      </c>
      <c r="K16" s="161">
        <v>0.08</v>
      </c>
    </row>
    <row r="17" spans="1:11" x14ac:dyDescent="0.25">
      <c r="A17" s="168"/>
      <c r="B17" s="174" t="s">
        <v>87</v>
      </c>
      <c r="C17" s="169" t="s">
        <v>88</v>
      </c>
      <c r="D17" s="178">
        <v>1.4999999999999999E-2</v>
      </c>
      <c r="E17" s="175">
        <f t="shared" si="0"/>
        <v>21.186</v>
      </c>
      <c r="K17" s="161">
        <v>1.4999999999999999E-2</v>
      </c>
    </row>
    <row r="18" spans="1:11" x14ac:dyDescent="0.25">
      <c r="A18" s="168"/>
      <c r="B18" s="174" t="s">
        <v>89</v>
      </c>
      <c r="C18" s="169" t="s">
        <v>90</v>
      </c>
      <c r="D18" s="178">
        <v>0.01</v>
      </c>
      <c r="E18" s="175">
        <f t="shared" si="0"/>
        <v>14.124000000000001</v>
      </c>
      <c r="K18" s="161">
        <v>0.01</v>
      </c>
    </row>
    <row r="19" spans="1:11" x14ac:dyDescent="0.25">
      <c r="A19" s="168"/>
      <c r="B19" s="174" t="s">
        <v>91</v>
      </c>
      <c r="C19" s="169" t="s">
        <v>92</v>
      </c>
      <c r="D19" s="178">
        <v>2E-3</v>
      </c>
      <c r="E19" s="175">
        <f t="shared" si="0"/>
        <v>2.8248000000000002</v>
      </c>
      <c r="K19" s="161">
        <v>2E-3</v>
      </c>
    </row>
    <row r="20" spans="1:11" x14ac:dyDescent="0.25">
      <c r="A20" s="168"/>
      <c r="B20" s="174" t="s">
        <v>93</v>
      </c>
      <c r="C20" s="169" t="s">
        <v>94</v>
      </c>
      <c r="D20" s="178">
        <v>6.0000000000000001E-3</v>
      </c>
      <c r="E20" s="175">
        <f t="shared" si="0"/>
        <v>8.474400000000001</v>
      </c>
      <c r="K20" s="161">
        <v>6.0000000000000001E-3</v>
      </c>
    </row>
    <row r="21" spans="1:11" x14ac:dyDescent="0.25">
      <c r="A21" s="168"/>
      <c r="B21" s="174" t="s">
        <v>95</v>
      </c>
      <c r="C21" s="169" t="s">
        <v>96</v>
      </c>
      <c r="D21" s="178">
        <v>2.5000000000000001E-2</v>
      </c>
      <c r="E21" s="175">
        <f t="shared" si="0"/>
        <v>35.31</v>
      </c>
      <c r="K21" s="161">
        <v>2.5000000000000001E-2</v>
      </c>
    </row>
    <row r="22" spans="1:11" ht="25.5" x14ac:dyDescent="0.25">
      <c r="A22" s="168"/>
      <c r="B22" s="174" t="s">
        <v>97</v>
      </c>
      <c r="C22" s="169" t="s">
        <v>98</v>
      </c>
      <c r="D22" s="178">
        <v>5.2499999999999998E-2</v>
      </c>
      <c r="E22" s="175">
        <f t="shared" si="0"/>
        <v>74.150999999999996</v>
      </c>
      <c r="K22" s="161">
        <v>5.2499999999999998E-2</v>
      </c>
    </row>
    <row r="23" spans="1:11" x14ac:dyDescent="0.25">
      <c r="A23" s="168"/>
      <c r="B23" s="169"/>
      <c r="C23" s="170" t="s">
        <v>99</v>
      </c>
      <c r="D23" s="179">
        <v>0.39050000000000001</v>
      </c>
      <c r="E23" s="176">
        <f>SUM(E15:E22)</f>
        <v>551.54219999999998</v>
      </c>
      <c r="K23" s="161">
        <v>0.39050000000000001</v>
      </c>
    </row>
    <row r="24" spans="1:11" x14ac:dyDescent="0.25">
      <c r="A24" s="279"/>
      <c r="B24" s="279"/>
      <c r="C24" s="279"/>
      <c r="D24" s="279"/>
      <c r="E24" s="279"/>
    </row>
    <row r="25" spans="1:11" x14ac:dyDescent="0.25">
      <c r="A25" s="168"/>
      <c r="B25" s="170" t="s">
        <v>100</v>
      </c>
      <c r="C25" s="173" t="s">
        <v>101</v>
      </c>
      <c r="D25" s="170" t="s">
        <v>28</v>
      </c>
      <c r="E25" s="171" t="s">
        <v>70</v>
      </c>
      <c r="K25" s="161" t="s">
        <v>28</v>
      </c>
    </row>
    <row r="26" spans="1:11" x14ac:dyDescent="0.25">
      <c r="A26" s="168"/>
      <c r="B26" s="174" t="s">
        <v>102</v>
      </c>
      <c r="C26" s="169" t="s">
        <v>103</v>
      </c>
      <c r="D26" s="178">
        <v>8.3330000000000001E-2</v>
      </c>
      <c r="E26" s="175">
        <f t="shared" ref="E26:E33" si="1">$E$11*D26</f>
        <v>117.69529200000001</v>
      </c>
      <c r="K26" s="161">
        <v>8.3330000000000001E-2</v>
      </c>
    </row>
    <row r="27" spans="1:11" x14ac:dyDescent="0.25">
      <c r="A27" s="168"/>
      <c r="B27" s="174" t="s">
        <v>104</v>
      </c>
      <c r="C27" s="169" t="s">
        <v>105</v>
      </c>
      <c r="D27" s="178">
        <v>0.11111</v>
      </c>
      <c r="E27" s="175">
        <f t="shared" si="1"/>
        <v>156.93176400000002</v>
      </c>
      <c r="K27" s="161">
        <v>0.11111</v>
      </c>
    </row>
    <row r="28" spans="1:11" x14ac:dyDescent="0.25">
      <c r="A28" s="168"/>
      <c r="B28" s="174" t="s">
        <v>106</v>
      </c>
      <c r="C28" s="169" t="s">
        <v>107</v>
      </c>
      <c r="D28" s="178">
        <v>1.9439999999999999E-2</v>
      </c>
      <c r="E28" s="175">
        <f t="shared" si="1"/>
        <v>27.457056000000001</v>
      </c>
      <c r="K28" s="161">
        <v>1.9439999999999999E-2</v>
      </c>
    </row>
    <row r="29" spans="1:11" x14ac:dyDescent="0.25">
      <c r="A29" s="168"/>
      <c r="B29" s="174" t="s">
        <v>108</v>
      </c>
      <c r="C29" s="169" t="s">
        <v>109</v>
      </c>
      <c r="D29" s="178">
        <v>1.389E-2</v>
      </c>
      <c r="E29" s="175">
        <f t="shared" si="1"/>
        <v>19.618236</v>
      </c>
      <c r="K29" s="161">
        <v>1.389E-2</v>
      </c>
    </row>
    <row r="30" spans="1:11" x14ac:dyDescent="0.25">
      <c r="A30" s="168"/>
      <c r="B30" s="174" t="s">
        <v>110</v>
      </c>
      <c r="C30" s="169" t="s">
        <v>111</v>
      </c>
      <c r="D30" s="178">
        <v>3.3300000000000001E-3</v>
      </c>
      <c r="E30" s="175">
        <f t="shared" si="1"/>
        <v>4.7032920000000003</v>
      </c>
      <c r="K30" s="161">
        <v>3.3300000000000001E-3</v>
      </c>
    </row>
    <row r="31" spans="1:11" x14ac:dyDescent="0.25">
      <c r="A31" s="168"/>
      <c r="B31" s="174" t="s">
        <v>112</v>
      </c>
      <c r="C31" s="169" t="s">
        <v>113</v>
      </c>
      <c r="D31" s="178">
        <v>2.7699999999999999E-3</v>
      </c>
      <c r="E31" s="175">
        <f t="shared" si="1"/>
        <v>3.9123480000000002</v>
      </c>
      <c r="K31" s="161">
        <v>2.7699999999999999E-3</v>
      </c>
    </row>
    <row r="32" spans="1:11" x14ac:dyDescent="0.25">
      <c r="A32" s="168"/>
      <c r="B32" s="174" t="s">
        <v>114</v>
      </c>
      <c r="C32" s="169" t="s">
        <v>115</v>
      </c>
      <c r="D32" s="178">
        <v>7.3999999999999999E-4</v>
      </c>
      <c r="E32" s="175">
        <f t="shared" si="1"/>
        <v>1.0451760000000001</v>
      </c>
      <c r="K32" s="161">
        <v>7.3999999999999999E-4</v>
      </c>
    </row>
    <row r="33" spans="1:11" x14ac:dyDescent="0.25">
      <c r="A33" s="168"/>
      <c r="B33" s="174" t="s">
        <v>116</v>
      </c>
      <c r="C33" s="169" t="s">
        <v>117</v>
      </c>
      <c r="D33" s="178">
        <v>2.1000000000000001E-4</v>
      </c>
      <c r="E33" s="175">
        <f t="shared" si="1"/>
        <v>0.29660400000000003</v>
      </c>
      <c r="K33" s="161">
        <v>2.1000000000000001E-4</v>
      </c>
    </row>
    <row r="34" spans="1:11" x14ac:dyDescent="0.25">
      <c r="A34" s="168"/>
      <c r="B34" s="169"/>
      <c r="C34" s="170" t="s">
        <v>118</v>
      </c>
      <c r="D34" s="179">
        <v>0.23482</v>
      </c>
      <c r="E34" s="176">
        <f>SUM(E26:E33)</f>
        <v>331.6597680000001</v>
      </c>
      <c r="K34" s="161">
        <v>0.23482</v>
      </c>
    </row>
    <row r="35" spans="1:11" x14ac:dyDescent="0.25">
      <c r="A35" s="279"/>
      <c r="B35" s="279"/>
      <c r="C35" s="279"/>
      <c r="D35" s="279"/>
      <c r="E35" s="279"/>
    </row>
    <row r="36" spans="1:11" ht="25.5" x14ac:dyDescent="0.25">
      <c r="A36" s="168"/>
      <c r="B36" s="170" t="s">
        <v>119</v>
      </c>
      <c r="C36" s="173" t="s">
        <v>120</v>
      </c>
      <c r="D36" s="170" t="s">
        <v>28</v>
      </c>
      <c r="E36" s="171" t="s">
        <v>70</v>
      </c>
      <c r="K36" s="161" t="s">
        <v>28</v>
      </c>
    </row>
    <row r="37" spans="1:11" x14ac:dyDescent="0.25">
      <c r="A37" s="168"/>
      <c r="B37" s="174" t="s">
        <v>121</v>
      </c>
      <c r="C37" s="169" t="s">
        <v>122</v>
      </c>
      <c r="D37" s="178">
        <v>4.1700000000000001E-3</v>
      </c>
      <c r="E37" s="175">
        <f t="shared" ref="E37:E42" si="2">$E$11*D37</f>
        <v>5.8897080000000006</v>
      </c>
      <c r="K37" s="161">
        <v>4.1700000000000001E-3</v>
      </c>
    </row>
    <row r="38" spans="1:11" x14ac:dyDescent="0.25">
      <c r="A38" s="168"/>
      <c r="B38" s="174" t="s">
        <v>123</v>
      </c>
      <c r="C38" s="169" t="s">
        <v>124</v>
      </c>
      <c r="D38" s="178">
        <v>1.67E-3</v>
      </c>
      <c r="E38" s="175">
        <f t="shared" si="2"/>
        <v>2.358708</v>
      </c>
      <c r="K38" s="161">
        <v>1.67E-3</v>
      </c>
    </row>
    <row r="39" spans="1:11" ht="38.25" x14ac:dyDescent="0.25">
      <c r="A39" s="168"/>
      <c r="B39" s="174" t="s">
        <v>125</v>
      </c>
      <c r="C39" s="169" t="s">
        <v>126</v>
      </c>
      <c r="D39" s="178">
        <v>3.2000000000000001E-2</v>
      </c>
      <c r="E39" s="175">
        <f t="shared" si="2"/>
        <v>45.196800000000003</v>
      </c>
      <c r="K39" s="161">
        <v>3.2000000000000001E-2</v>
      </c>
    </row>
    <row r="40" spans="1:11" ht="38.25" x14ac:dyDescent="0.25">
      <c r="A40" s="168"/>
      <c r="B40" s="174" t="s">
        <v>127</v>
      </c>
      <c r="C40" s="169" t="s">
        <v>128</v>
      </c>
      <c r="D40" s="178">
        <v>1.6000000000000001E-3</v>
      </c>
      <c r="E40" s="175">
        <f t="shared" si="2"/>
        <v>2.2598400000000001</v>
      </c>
      <c r="K40" s="161">
        <v>1.6000000000000001E-3</v>
      </c>
    </row>
    <row r="41" spans="1:11" ht="38.25" x14ac:dyDescent="0.25">
      <c r="A41" s="168"/>
      <c r="B41" s="174" t="s">
        <v>129</v>
      </c>
      <c r="C41" s="169" t="s">
        <v>130</v>
      </c>
      <c r="D41" s="178">
        <v>8.0000000000000002E-3</v>
      </c>
      <c r="E41" s="175">
        <f t="shared" si="2"/>
        <v>11.299200000000001</v>
      </c>
      <c r="K41" s="161">
        <v>8.0000000000000002E-3</v>
      </c>
    </row>
    <row r="42" spans="1:11" ht="38.25" x14ac:dyDescent="0.25">
      <c r="A42" s="168"/>
      <c r="B42" s="174" t="s">
        <v>131</v>
      </c>
      <c r="C42" s="169" t="s">
        <v>132</v>
      </c>
      <c r="D42" s="178">
        <v>4.0000000000000002E-4</v>
      </c>
      <c r="E42" s="175">
        <f t="shared" si="2"/>
        <v>0.56496000000000002</v>
      </c>
      <c r="K42" s="161">
        <v>4.0000000000000002E-4</v>
      </c>
    </row>
    <row r="43" spans="1:11" x14ac:dyDescent="0.25">
      <c r="A43" s="168"/>
      <c r="B43" s="169"/>
      <c r="C43" s="170" t="s">
        <v>133</v>
      </c>
      <c r="D43" s="179">
        <v>4.7840000000000001E-2</v>
      </c>
      <c r="E43" s="176">
        <f>SUM(E37:E42)</f>
        <v>67.569215999999997</v>
      </c>
      <c r="K43" s="161">
        <v>4.7840000000000001E-2</v>
      </c>
    </row>
    <row r="44" spans="1:11" x14ac:dyDescent="0.25">
      <c r="A44" s="279"/>
      <c r="B44" s="279"/>
      <c r="C44" s="279"/>
      <c r="D44" s="279"/>
      <c r="E44" s="279"/>
    </row>
    <row r="45" spans="1:11" x14ac:dyDescent="0.25">
      <c r="A45" s="168"/>
      <c r="B45" s="170" t="s">
        <v>134</v>
      </c>
      <c r="C45" s="173" t="s">
        <v>135</v>
      </c>
      <c r="D45" s="170" t="s">
        <v>28</v>
      </c>
      <c r="E45" s="171" t="s">
        <v>70</v>
      </c>
      <c r="K45" s="161" t="s">
        <v>28</v>
      </c>
    </row>
    <row r="46" spans="1:11" ht="25.5" x14ac:dyDescent="0.25">
      <c r="A46" s="168"/>
      <c r="B46" s="174" t="s">
        <v>136</v>
      </c>
      <c r="C46" s="169" t="s">
        <v>137</v>
      </c>
      <c r="D46" s="178">
        <v>9.1700000000000004E-2</v>
      </c>
      <c r="E46" s="175">
        <f>$E$11*D46</f>
        <v>129.51708000000002</v>
      </c>
      <c r="K46" s="161">
        <v>9.1700000000000004E-2</v>
      </c>
    </row>
    <row r="47" spans="1:11" x14ac:dyDescent="0.25">
      <c r="A47" s="168"/>
      <c r="B47" s="169"/>
      <c r="C47" s="170" t="s">
        <v>138</v>
      </c>
      <c r="D47" s="179">
        <v>9.1700000000000004E-2</v>
      </c>
      <c r="E47" s="176">
        <f>E46</f>
        <v>129.51708000000002</v>
      </c>
      <c r="K47" s="161">
        <v>9.1700000000000004E-2</v>
      </c>
    </row>
    <row r="48" spans="1:11" x14ac:dyDescent="0.25">
      <c r="A48" s="279"/>
      <c r="B48" s="279"/>
      <c r="C48" s="279"/>
      <c r="D48" s="279"/>
      <c r="E48" s="279"/>
    </row>
    <row r="49" spans="1:11" ht="25.5" x14ac:dyDescent="0.25">
      <c r="A49" s="168"/>
      <c r="B49" s="170" t="s">
        <v>139</v>
      </c>
      <c r="C49" s="173" t="s">
        <v>140</v>
      </c>
      <c r="D49" s="170" t="s">
        <v>28</v>
      </c>
      <c r="E49" s="171" t="s">
        <v>70</v>
      </c>
      <c r="K49" s="161" t="s">
        <v>28</v>
      </c>
    </row>
    <row r="50" spans="1:11" ht="25.5" x14ac:dyDescent="0.25">
      <c r="A50" s="168"/>
      <c r="B50" s="174" t="s">
        <v>141</v>
      </c>
      <c r="C50" s="169" t="s">
        <v>142</v>
      </c>
      <c r="D50" s="178">
        <v>3.3E-4</v>
      </c>
      <c r="E50" s="175">
        <f>$E$11*D50</f>
        <v>0.46609200000000001</v>
      </c>
      <c r="K50" s="161">
        <v>3.3E-4</v>
      </c>
    </row>
    <row r="51" spans="1:11" ht="25.5" x14ac:dyDescent="0.25">
      <c r="A51" s="168"/>
      <c r="B51" s="174" t="s">
        <v>143</v>
      </c>
      <c r="C51" s="169" t="s">
        <v>144</v>
      </c>
      <c r="D51" s="178">
        <v>2.5999999999999998E-4</v>
      </c>
      <c r="E51" s="175">
        <f>$E$11*D51</f>
        <v>0.36722399999999999</v>
      </c>
      <c r="K51" s="161">
        <v>2.5999999999999998E-4</v>
      </c>
    </row>
    <row r="52" spans="1:11" x14ac:dyDescent="0.25">
      <c r="A52" s="168"/>
      <c r="B52" s="169"/>
      <c r="C52" s="170" t="s">
        <v>145</v>
      </c>
      <c r="D52" s="179">
        <v>5.9000000000000003E-4</v>
      </c>
      <c r="E52" s="176">
        <f>E50+E51</f>
        <v>0.83331599999999995</v>
      </c>
      <c r="K52" s="161">
        <v>5.9000000000000003E-4</v>
      </c>
    </row>
    <row r="53" spans="1:11" x14ac:dyDescent="0.25">
      <c r="A53" s="279"/>
      <c r="B53" s="279"/>
      <c r="C53" s="279"/>
      <c r="D53" s="279"/>
      <c r="E53" s="279"/>
    </row>
    <row r="54" spans="1:11" ht="25.5" x14ac:dyDescent="0.25">
      <c r="A54" s="168"/>
      <c r="B54" s="170" t="s">
        <v>146</v>
      </c>
      <c r="C54" s="173" t="s">
        <v>147</v>
      </c>
      <c r="D54" s="170" t="s">
        <v>28</v>
      </c>
      <c r="E54" s="171" t="s">
        <v>70</v>
      </c>
      <c r="K54" s="161" t="s">
        <v>28</v>
      </c>
    </row>
    <row r="55" spans="1:11" x14ac:dyDescent="0.25">
      <c r="A55" s="168"/>
      <c r="B55" s="174" t="s">
        <v>148</v>
      </c>
      <c r="C55" s="169" t="s">
        <v>149</v>
      </c>
      <c r="D55" s="178">
        <v>2.82E-3</v>
      </c>
      <c r="E55" s="175">
        <f>$E$11*D55</f>
        <v>3.9829680000000005</v>
      </c>
      <c r="K55" s="161">
        <v>2.82E-3</v>
      </c>
    </row>
    <row r="56" spans="1:11" x14ac:dyDescent="0.25">
      <c r="A56" s="168"/>
      <c r="B56" s="169"/>
      <c r="C56" s="170" t="s">
        <v>150</v>
      </c>
      <c r="D56" s="179">
        <v>2.82E-3</v>
      </c>
      <c r="E56" s="176">
        <f>E55</f>
        <v>3.9829680000000005</v>
      </c>
      <c r="K56" s="161">
        <v>2.82E-3</v>
      </c>
    </row>
    <row r="57" spans="1:11" x14ac:dyDescent="0.25">
      <c r="A57" s="279"/>
      <c r="B57" s="279"/>
      <c r="C57" s="279"/>
      <c r="D57" s="279"/>
      <c r="E57" s="279"/>
    </row>
    <row r="58" spans="1:11" x14ac:dyDescent="0.25">
      <c r="A58" s="168"/>
      <c r="B58" s="170"/>
      <c r="C58" s="170" t="s">
        <v>151</v>
      </c>
      <c r="D58" s="179">
        <v>0.76827000000000001</v>
      </c>
      <c r="E58" s="176">
        <f>SUM(E56,E52,E47,E43,E34,E23)</f>
        <v>1085.1045480000002</v>
      </c>
      <c r="K58" s="161">
        <v>0.76827000000000001</v>
      </c>
    </row>
    <row r="59" spans="1:11" x14ac:dyDescent="0.25">
      <c r="A59" s="279"/>
      <c r="B59" s="279"/>
      <c r="C59" s="279"/>
      <c r="D59" s="279"/>
      <c r="E59" s="279"/>
    </row>
    <row r="60" spans="1:11" x14ac:dyDescent="0.25">
      <c r="A60" s="168"/>
      <c r="B60" s="170"/>
      <c r="C60" s="170" t="s">
        <v>152</v>
      </c>
      <c r="D60" s="170"/>
      <c r="E60" s="176">
        <f>E58+E11</f>
        <v>2497.5045480000003</v>
      </c>
    </row>
    <row r="61" spans="1:11" x14ac:dyDescent="0.25">
      <c r="A61" s="279"/>
      <c r="B61" s="279"/>
      <c r="C61" s="279"/>
      <c r="D61" s="279"/>
      <c r="E61" s="279"/>
    </row>
    <row r="62" spans="1:11" ht="15" customHeight="1" x14ac:dyDescent="0.25">
      <c r="A62" s="172" t="s">
        <v>153</v>
      </c>
      <c r="B62" s="280" t="s">
        <v>154</v>
      </c>
      <c r="C62" s="280"/>
      <c r="D62" s="170"/>
      <c r="E62" s="171" t="s">
        <v>70</v>
      </c>
    </row>
    <row r="63" spans="1:11" ht="15" customHeight="1" x14ac:dyDescent="0.25">
      <c r="A63" s="180"/>
      <c r="B63" s="281" t="s">
        <v>155</v>
      </c>
      <c r="C63" s="281"/>
      <c r="D63" s="181"/>
      <c r="E63" s="175">
        <f>(D64+D65)*2/12</f>
        <v>2.9266666666666672</v>
      </c>
    </row>
    <row r="64" spans="1:11" ht="13.9" customHeight="1" x14ac:dyDescent="0.25">
      <c r="A64" s="180"/>
      <c r="B64" s="282" t="s">
        <v>156</v>
      </c>
      <c r="C64" s="282"/>
      <c r="D64" s="182">
        <v>9.74</v>
      </c>
      <c r="E64" s="183"/>
      <c r="F64" s="184">
        <v>9.74</v>
      </c>
      <c r="G64" s="185">
        <v>38.96</v>
      </c>
      <c r="H64" s="186"/>
      <c r="K64" s="161">
        <v>38.96</v>
      </c>
    </row>
    <row r="65" spans="1:11" ht="13.9" customHeight="1" x14ac:dyDescent="0.25">
      <c r="A65" s="180"/>
      <c r="B65" s="282" t="s">
        <v>157</v>
      </c>
      <c r="C65" s="282"/>
      <c r="D65" s="182">
        <v>7.82</v>
      </c>
      <c r="E65" s="183"/>
      <c r="F65" s="184">
        <v>7.8224999999999998</v>
      </c>
      <c r="G65" s="185">
        <v>31.29</v>
      </c>
      <c r="K65" s="161">
        <v>31.29</v>
      </c>
    </row>
    <row r="66" spans="1:11" ht="15" customHeight="1" x14ac:dyDescent="0.25">
      <c r="A66" s="180"/>
      <c r="B66" s="281" t="s">
        <v>158</v>
      </c>
      <c r="C66" s="281"/>
      <c r="D66" s="181"/>
      <c r="E66" s="175">
        <f>(D67+D68)*2/12</f>
        <v>2.0266666666666668</v>
      </c>
      <c r="F66" s="187"/>
      <c r="G66" s="187"/>
    </row>
    <row r="67" spans="1:11" ht="13.9" customHeight="1" x14ac:dyDescent="0.25">
      <c r="A67" s="180"/>
      <c r="B67" s="282" t="s">
        <v>159</v>
      </c>
      <c r="C67" s="282"/>
      <c r="D67" s="182">
        <v>3.56</v>
      </c>
      <c r="E67" s="183"/>
      <c r="F67" s="184">
        <v>3.5625</v>
      </c>
      <c r="G67" s="185">
        <v>14.25</v>
      </c>
      <c r="K67" s="161">
        <v>14.25</v>
      </c>
    </row>
    <row r="68" spans="1:11" ht="13.9" customHeight="1" x14ac:dyDescent="0.25">
      <c r="A68" s="180"/>
      <c r="B68" s="282" t="s">
        <v>160</v>
      </c>
      <c r="C68" s="282"/>
      <c r="D68" s="182">
        <v>8.6</v>
      </c>
      <c r="E68" s="183"/>
      <c r="F68" s="184">
        <v>8.6024999999999991</v>
      </c>
      <c r="G68" s="185">
        <v>34.409999999999997</v>
      </c>
      <c r="K68" s="161">
        <v>34.409999999999997</v>
      </c>
    </row>
    <row r="69" spans="1:11" ht="114.75" customHeight="1" x14ac:dyDescent="0.25">
      <c r="A69" s="180"/>
      <c r="B69" s="281" t="s">
        <v>161</v>
      </c>
      <c r="C69" s="281"/>
      <c r="D69" s="182"/>
      <c r="E69" s="188">
        <f>SUM(D70:D102)*4/12</f>
        <v>151.59666666666666</v>
      </c>
    </row>
    <row r="70" spans="1:11" ht="13.9" customHeight="1" x14ac:dyDescent="0.25">
      <c r="A70" s="189"/>
      <c r="B70" s="283" t="s">
        <v>162</v>
      </c>
      <c r="C70" s="283"/>
      <c r="D70" s="190">
        <v>4.38</v>
      </c>
      <c r="E70" s="183"/>
      <c r="F70" s="191">
        <v>17.52</v>
      </c>
      <c r="G70" s="192"/>
      <c r="K70" s="161">
        <v>17.52</v>
      </c>
    </row>
    <row r="71" spans="1:11" ht="13.9" customHeight="1" x14ac:dyDescent="0.25">
      <c r="A71" s="189"/>
      <c r="B71" s="283" t="s">
        <v>163</v>
      </c>
      <c r="C71" s="283"/>
      <c r="D71" s="190">
        <v>7.91</v>
      </c>
      <c r="E71" s="183"/>
      <c r="F71" s="191">
        <v>31.62</v>
      </c>
      <c r="G71" s="192"/>
      <c r="K71" s="161">
        <v>31.62</v>
      </c>
    </row>
    <row r="72" spans="1:11" ht="13.9" customHeight="1" x14ac:dyDescent="0.25">
      <c r="A72" s="189"/>
      <c r="B72" s="283" t="s">
        <v>164</v>
      </c>
      <c r="C72" s="283"/>
      <c r="D72" s="190">
        <v>3.34</v>
      </c>
      <c r="E72" s="183"/>
      <c r="F72" s="191">
        <v>13.35</v>
      </c>
      <c r="G72" s="192"/>
      <c r="K72" s="161">
        <v>13.35</v>
      </c>
    </row>
    <row r="73" spans="1:11" ht="13.9" customHeight="1" x14ac:dyDescent="0.25">
      <c r="A73" s="189"/>
      <c r="B73" s="283" t="s">
        <v>165</v>
      </c>
      <c r="C73" s="283"/>
      <c r="D73" s="190">
        <v>4.8600000000000003</v>
      </c>
      <c r="E73" s="183"/>
      <c r="F73" s="191">
        <v>19.43</v>
      </c>
      <c r="G73" s="192"/>
      <c r="K73" s="161">
        <v>19.43</v>
      </c>
    </row>
    <row r="74" spans="1:11" ht="13.9" customHeight="1" x14ac:dyDescent="0.25">
      <c r="A74" s="189"/>
      <c r="B74" s="283" t="s">
        <v>166</v>
      </c>
      <c r="C74" s="283"/>
      <c r="D74" s="190">
        <v>12.05</v>
      </c>
      <c r="E74" s="183"/>
      <c r="F74" s="191">
        <v>48.21</v>
      </c>
      <c r="G74" s="192"/>
      <c r="K74" s="161">
        <v>48.21</v>
      </c>
    </row>
    <row r="75" spans="1:11" ht="13.9" customHeight="1" x14ac:dyDescent="0.25">
      <c r="A75" s="189"/>
      <c r="B75" s="283" t="s">
        <v>167</v>
      </c>
      <c r="C75" s="283"/>
      <c r="D75" s="190">
        <v>4.38</v>
      </c>
      <c r="E75" s="183"/>
      <c r="F75" s="191">
        <v>17.52</v>
      </c>
      <c r="G75" s="192"/>
      <c r="K75" s="161">
        <v>17.52</v>
      </c>
    </row>
    <row r="76" spans="1:11" ht="13.9" customHeight="1" x14ac:dyDescent="0.25">
      <c r="A76" s="189"/>
      <c r="B76" s="283" t="s">
        <v>168</v>
      </c>
      <c r="C76" s="283"/>
      <c r="D76" s="190">
        <v>3.42</v>
      </c>
      <c r="E76" s="183"/>
      <c r="F76" s="191">
        <v>13.68</v>
      </c>
      <c r="G76" s="192"/>
      <c r="K76" s="161">
        <v>13.68</v>
      </c>
    </row>
    <row r="77" spans="1:11" ht="13.9" customHeight="1" x14ac:dyDescent="0.25">
      <c r="A77" s="189"/>
      <c r="B77" s="283" t="s">
        <v>169</v>
      </c>
      <c r="C77" s="283"/>
      <c r="D77" s="190">
        <v>10.09</v>
      </c>
      <c r="E77" s="183"/>
      <c r="F77" s="191">
        <v>40.369999999999997</v>
      </c>
      <c r="G77" s="192"/>
      <c r="K77" s="161">
        <v>40.369999999999997</v>
      </c>
    </row>
    <row r="78" spans="1:11" ht="13.9" customHeight="1" x14ac:dyDescent="0.25">
      <c r="A78" s="189"/>
      <c r="B78" s="283" t="s">
        <v>170</v>
      </c>
      <c r="C78" s="283"/>
      <c r="D78" s="190">
        <v>5.4</v>
      </c>
      <c r="E78" s="183"/>
      <c r="F78" s="191">
        <v>21.61</v>
      </c>
      <c r="G78" s="192"/>
      <c r="K78" s="161">
        <v>21.61</v>
      </c>
    </row>
    <row r="79" spans="1:11" ht="13.9" customHeight="1" x14ac:dyDescent="0.25">
      <c r="A79" s="189"/>
      <c r="B79" s="283" t="s">
        <v>171</v>
      </c>
      <c r="C79" s="283"/>
      <c r="D79" s="190">
        <v>8.27</v>
      </c>
      <c r="E79" s="183"/>
      <c r="F79" s="191">
        <v>33.06</v>
      </c>
      <c r="G79" s="192"/>
      <c r="K79" s="161">
        <v>33.06</v>
      </c>
    </row>
    <row r="80" spans="1:11" ht="13.9" customHeight="1" x14ac:dyDescent="0.25">
      <c r="A80" s="189"/>
      <c r="B80" s="283" t="s">
        <v>172</v>
      </c>
      <c r="C80" s="283"/>
      <c r="D80" s="190">
        <v>2.11</v>
      </c>
      <c r="E80" s="183"/>
      <c r="F80" s="191">
        <v>8.4499999999999993</v>
      </c>
      <c r="G80" s="192"/>
      <c r="K80" s="161">
        <v>8.4499999999999993</v>
      </c>
    </row>
    <row r="81" spans="1:11" ht="13.9" customHeight="1" x14ac:dyDescent="0.25">
      <c r="A81" s="189"/>
      <c r="B81" s="283" t="s">
        <v>173</v>
      </c>
      <c r="C81" s="283"/>
      <c r="D81" s="190">
        <v>0.84</v>
      </c>
      <c r="E81" s="183"/>
      <c r="F81" s="191">
        <v>3.37</v>
      </c>
      <c r="G81" s="192"/>
      <c r="K81" s="161">
        <v>3.37</v>
      </c>
    </row>
    <row r="82" spans="1:11" ht="13.9" customHeight="1" x14ac:dyDescent="0.25">
      <c r="A82" s="189"/>
      <c r="B82" s="283" t="s">
        <v>174</v>
      </c>
      <c r="C82" s="283"/>
      <c r="D82" s="190">
        <v>2.98</v>
      </c>
      <c r="E82" s="183"/>
      <c r="F82" s="191">
        <v>11.92</v>
      </c>
      <c r="G82" s="192"/>
      <c r="K82" s="161">
        <v>11.92</v>
      </c>
    </row>
    <row r="83" spans="1:11" ht="13.9" customHeight="1" x14ac:dyDescent="0.25">
      <c r="A83" s="189"/>
      <c r="B83" s="283" t="s">
        <v>175</v>
      </c>
      <c r="C83" s="283"/>
      <c r="D83" s="190">
        <v>6.01</v>
      </c>
      <c r="E83" s="183"/>
      <c r="F83" s="191">
        <v>24.03</v>
      </c>
      <c r="G83" s="192"/>
      <c r="K83" s="161">
        <v>24.03</v>
      </c>
    </row>
    <row r="84" spans="1:11" ht="13.9" customHeight="1" x14ac:dyDescent="0.25">
      <c r="A84" s="189"/>
      <c r="B84" s="283" t="s">
        <v>176</v>
      </c>
      <c r="C84" s="283"/>
      <c r="D84" s="190">
        <v>8.89</v>
      </c>
      <c r="E84" s="183"/>
      <c r="F84" s="191">
        <v>35.56</v>
      </c>
      <c r="G84" s="192"/>
      <c r="K84" s="161">
        <v>35.56</v>
      </c>
    </row>
    <row r="85" spans="1:11" ht="13.9" customHeight="1" x14ac:dyDescent="0.25">
      <c r="A85" s="189"/>
      <c r="B85" s="283" t="s">
        <v>177</v>
      </c>
      <c r="C85" s="283"/>
      <c r="D85" s="190">
        <v>3.49</v>
      </c>
      <c r="E85" s="183"/>
      <c r="F85" s="191">
        <v>13.97</v>
      </c>
      <c r="G85" s="192"/>
      <c r="K85" s="161">
        <v>13.97</v>
      </c>
    </row>
    <row r="86" spans="1:11" ht="13.9" customHeight="1" x14ac:dyDescent="0.25">
      <c r="A86" s="189"/>
      <c r="B86" s="283" t="s">
        <v>178</v>
      </c>
      <c r="C86" s="283"/>
      <c r="D86" s="190">
        <v>10.94</v>
      </c>
      <c r="E86" s="183"/>
      <c r="F86" s="191">
        <v>43.77</v>
      </c>
      <c r="G86" s="192"/>
      <c r="K86" s="161">
        <v>43.77</v>
      </c>
    </row>
    <row r="87" spans="1:11" ht="13.9" customHeight="1" x14ac:dyDescent="0.25">
      <c r="A87" s="189"/>
      <c r="B87" s="283" t="s">
        <v>179</v>
      </c>
      <c r="C87" s="283"/>
      <c r="D87" s="190">
        <v>7.46</v>
      </c>
      <c r="E87" s="183"/>
      <c r="F87" s="191">
        <v>29.82</v>
      </c>
      <c r="G87" s="192"/>
      <c r="K87" s="161">
        <v>29.82</v>
      </c>
    </row>
    <row r="88" spans="1:11" ht="13.9" customHeight="1" x14ac:dyDescent="0.25">
      <c r="A88" s="189"/>
      <c r="B88" s="283" t="s">
        <v>180</v>
      </c>
      <c r="C88" s="283"/>
      <c r="D88" s="190">
        <v>8.75</v>
      </c>
      <c r="E88" s="183"/>
      <c r="F88" s="191">
        <v>35.01</v>
      </c>
      <c r="G88" s="192"/>
      <c r="K88" s="161">
        <v>35.01</v>
      </c>
    </row>
    <row r="89" spans="1:11" ht="13.9" customHeight="1" x14ac:dyDescent="0.25">
      <c r="A89" s="189"/>
      <c r="B89" s="283" t="s">
        <v>181</v>
      </c>
      <c r="C89" s="283"/>
      <c r="D89" s="190">
        <v>6.99</v>
      </c>
      <c r="E89" s="183"/>
      <c r="F89" s="191">
        <v>27.97</v>
      </c>
      <c r="G89" s="192"/>
      <c r="K89" s="161">
        <v>27.97</v>
      </c>
    </row>
    <row r="90" spans="1:11" ht="13.9" customHeight="1" x14ac:dyDescent="0.25">
      <c r="A90" s="189"/>
      <c r="B90" s="283" t="s">
        <v>182</v>
      </c>
      <c r="C90" s="283"/>
      <c r="D90" s="190">
        <v>13.9</v>
      </c>
      <c r="E90" s="183"/>
      <c r="F90" s="191">
        <v>55.6</v>
      </c>
      <c r="G90" s="192"/>
      <c r="K90" s="161">
        <v>55.6</v>
      </c>
    </row>
    <row r="91" spans="1:11" ht="13.9" customHeight="1" x14ac:dyDescent="0.25">
      <c r="A91" s="189"/>
      <c r="B91" s="283" t="s">
        <v>183</v>
      </c>
      <c r="C91" s="283"/>
      <c r="D91" s="190">
        <v>6</v>
      </c>
      <c r="E91" s="183"/>
      <c r="F91" s="191">
        <v>23.98</v>
      </c>
      <c r="G91" s="192"/>
      <c r="K91" s="161">
        <v>23.98</v>
      </c>
    </row>
    <row r="92" spans="1:11" ht="13.9" customHeight="1" x14ac:dyDescent="0.25">
      <c r="A92" s="189"/>
      <c r="B92" s="283" t="s">
        <v>184</v>
      </c>
      <c r="C92" s="283"/>
      <c r="D92" s="190">
        <v>27.25</v>
      </c>
      <c r="E92" s="183"/>
      <c r="F92" s="191">
        <v>109</v>
      </c>
      <c r="G92" s="192"/>
      <c r="K92" s="161">
        <v>109</v>
      </c>
    </row>
    <row r="93" spans="1:11" ht="13.9" customHeight="1" x14ac:dyDescent="0.25">
      <c r="A93" s="189"/>
      <c r="B93" s="283" t="s">
        <v>185</v>
      </c>
      <c r="C93" s="283"/>
      <c r="D93" s="190">
        <v>8.6199999999999992</v>
      </c>
      <c r="E93" s="183"/>
      <c r="F93" s="191">
        <v>34.47</v>
      </c>
      <c r="G93" s="192"/>
      <c r="K93" s="161">
        <v>34.47</v>
      </c>
    </row>
    <row r="94" spans="1:11" ht="13.9" customHeight="1" x14ac:dyDescent="0.25">
      <c r="A94" s="189"/>
      <c r="B94" s="283" t="s">
        <v>186</v>
      </c>
      <c r="C94" s="283"/>
      <c r="D94" s="190">
        <v>35</v>
      </c>
      <c r="E94" s="183"/>
      <c r="F94" s="191">
        <v>140</v>
      </c>
      <c r="G94" s="192"/>
      <c r="K94" s="161">
        <v>140</v>
      </c>
    </row>
    <row r="95" spans="1:11" ht="13.9" customHeight="1" x14ac:dyDescent="0.25">
      <c r="A95" s="189"/>
      <c r="B95" s="283" t="s">
        <v>187</v>
      </c>
      <c r="C95" s="283"/>
      <c r="D95" s="190">
        <v>119.28</v>
      </c>
      <c r="E95" s="183"/>
      <c r="F95" s="191">
        <v>477.12</v>
      </c>
      <c r="G95" s="192"/>
      <c r="K95" s="161">
        <v>477.12</v>
      </c>
    </row>
    <row r="96" spans="1:11" ht="13.9" customHeight="1" x14ac:dyDescent="0.25">
      <c r="A96" s="189"/>
      <c r="B96" s="283" t="s">
        <v>188</v>
      </c>
      <c r="C96" s="283"/>
      <c r="D96" s="190">
        <v>55.76</v>
      </c>
      <c r="E96" s="183"/>
      <c r="F96" s="191">
        <v>223.03</v>
      </c>
      <c r="G96" s="192"/>
      <c r="K96" s="161">
        <v>223.03</v>
      </c>
    </row>
    <row r="97" spans="1:11" ht="13.9" customHeight="1" x14ac:dyDescent="0.25">
      <c r="A97" s="189"/>
      <c r="B97" s="283" t="s">
        <v>189</v>
      </c>
      <c r="C97" s="283"/>
      <c r="D97" s="190">
        <v>16.149999999999999</v>
      </c>
      <c r="E97" s="183"/>
      <c r="F97" s="191">
        <v>64.599999999999994</v>
      </c>
      <c r="G97" s="192"/>
      <c r="K97" s="161">
        <v>64.599999999999994</v>
      </c>
    </row>
    <row r="98" spans="1:11" ht="13.9" customHeight="1" x14ac:dyDescent="0.25">
      <c r="A98" s="189"/>
      <c r="B98" s="283" t="s">
        <v>190</v>
      </c>
      <c r="C98" s="283"/>
      <c r="D98" s="190">
        <v>7.47</v>
      </c>
      <c r="E98" s="183"/>
      <c r="F98" s="191">
        <v>29.88</v>
      </c>
      <c r="G98" s="192"/>
      <c r="K98" s="161">
        <v>29.88</v>
      </c>
    </row>
    <row r="99" spans="1:11" ht="13.9" customHeight="1" x14ac:dyDescent="0.25">
      <c r="A99" s="189"/>
      <c r="B99" s="283" t="s">
        <v>191</v>
      </c>
      <c r="C99" s="283"/>
      <c r="D99" s="190">
        <v>10.17</v>
      </c>
      <c r="E99" s="183"/>
      <c r="F99" s="191">
        <v>40.67</v>
      </c>
      <c r="G99" s="192"/>
      <c r="K99" s="161">
        <v>40.67</v>
      </c>
    </row>
    <row r="100" spans="1:11" ht="13.9" customHeight="1" x14ac:dyDescent="0.25">
      <c r="A100" s="189"/>
      <c r="B100" s="283" t="s">
        <v>192</v>
      </c>
      <c r="C100" s="283"/>
      <c r="D100" s="190">
        <v>8.14</v>
      </c>
      <c r="E100" s="183"/>
      <c r="F100" s="191">
        <v>32.56</v>
      </c>
      <c r="G100" s="192"/>
      <c r="K100" s="161">
        <v>32.56</v>
      </c>
    </row>
    <row r="101" spans="1:11" ht="13.9" customHeight="1" x14ac:dyDescent="0.25">
      <c r="A101" s="189"/>
      <c r="B101" s="283" t="s">
        <v>193</v>
      </c>
      <c r="C101" s="283"/>
      <c r="D101" s="190">
        <v>10.93</v>
      </c>
      <c r="E101" s="183"/>
      <c r="F101" s="191">
        <v>43.73</v>
      </c>
      <c r="G101" s="192"/>
      <c r="K101" s="161">
        <v>43.73</v>
      </c>
    </row>
    <row r="102" spans="1:11" ht="13.9" customHeight="1" x14ac:dyDescent="0.25">
      <c r="A102" s="189"/>
      <c r="B102" s="283" t="s">
        <v>194</v>
      </c>
      <c r="C102" s="283"/>
      <c r="D102" s="190">
        <v>13.56</v>
      </c>
      <c r="E102" s="183"/>
      <c r="F102" s="191">
        <v>54.23</v>
      </c>
      <c r="G102" s="192"/>
      <c r="K102" s="161">
        <v>54.23</v>
      </c>
    </row>
    <row r="103" spans="1:11" ht="15.75" customHeight="1" x14ac:dyDescent="0.25">
      <c r="A103" s="189"/>
      <c r="B103" s="284" t="s">
        <v>195</v>
      </c>
      <c r="C103" s="284"/>
      <c r="D103" s="181"/>
      <c r="E103" s="175">
        <v>410</v>
      </c>
    </row>
    <row r="104" spans="1:11" ht="30.75" customHeight="1" x14ac:dyDescent="0.25">
      <c r="A104" s="189"/>
      <c r="B104" s="284" t="s">
        <v>196</v>
      </c>
      <c r="C104" s="284"/>
      <c r="D104" s="182">
        <v>5</v>
      </c>
      <c r="E104" s="175">
        <f>D104*25</f>
        <v>125</v>
      </c>
      <c r="K104" s="161">
        <v>5</v>
      </c>
    </row>
    <row r="105" spans="1:11" ht="15.75" customHeight="1" x14ac:dyDescent="0.25">
      <c r="A105" s="189"/>
      <c r="B105" s="284" t="s">
        <v>197</v>
      </c>
      <c r="C105" s="284"/>
      <c r="D105" s="181"/>
      <c r="E105" s="175">
        <v>78</v>
      </c>
    </row>
    <row r="106" spans="1:11" ht="15.75" customHeight="1" x14ac:dyDescent="0.25">
      <c r="A106" s="189"/>
      <c r="B106" s="284" t="s">
        <v>198</v>
      </c>
      <c r="C106" s="284" t="s">
        <v>198</v>
      </c>
      <c r="D106" s="181"/>
      <c r="E106" s="175">
        <v>8.35</v>
      </c>
    </row>
    <row r="107" spans="1:11" ht="15.75" customHeight="1" x14ac:dyDescent="0.25">
      <c r="A107" s="189"/>
      <c r="B107" s="284" t="s">
        <v>199</v>
      </c>
      <c r="C107" s="284" t="s">
        <v>199</v>
      </c>
      <c r="D107" s="181"/>
      <c r="E107" s="175">
        <v>75</v>
      </c>
    </row>
    <row r="108" spans="1:11" ht="15" customHeight="1" x14ac:dyDescent="0.25">
      <c r="A108" s="189"/>
      <c r="B108" s="280" t="s">
        <v>200</v>
      </c>
      <c r="C108" s="280"/>
      <c r="D108" s="174"/>
      <c r="E108" s="176">
        <f>SUM(E63:E107)</f>
        <v>852.9</v>
      </c>
    </row>
    <row r="109" spans="1:11" x14ac:dyDescent="0.25">
      <c r="A109" s="189"/>
      <c r="B109" s="285"/>
      <c r="C109" s="285"/>
      <c r="D109" s="285"/>
      <c r="E109" s="285"/>
    </row>
    <row r="110" spans="1:11" ht="15" customHeight="1" x14ac:dyDescent="0.25">
      <c r="A110" s="189"/>
      <c r="B110" s="280" t="s">
        <v>201</v>
      </c>
      <c r="C110" s="280"/>
      <c r="D110" s="170"/>
      <c r="E110" s="176">
        <f>E108+E60</f>
        <v>3350.4045480000004</v>
      </c>
    </row>
    <row r="111" spans="1:11" x14ac:dyDescent="0.25">
      <c r="A111" s="189"/>
      <c r="B111" s="285"/>
      <c r="C111" s="285"/>
      <c r="D111" s="285"/>
      <c r="E111" s="285"/>
    </row>
    <row r="112" spans="1:11" ht="15" customHeight="1" x14ac:dyDescent="0.25">
      <c r="A112" s="172" t="s">
        <v>202</v>
      </c>
      <c r="B112" s="280" t="s">
        <v>203</v>
      </c>
      <c r="C112" s="280"/>
      <c r="D112" s="170" t="s">
        <v>28</v>
      </c>
      <c r="E112" s="171" t="s">
        <v>70</v>
      </c>
      <c r="K112" s="161" t="s">
        <v>28</v>
      </c>
    </row>
    <row r="113" spans="1:11" ht="15" customHeight="1" x14ac:dyDescent="0.25">
      <c r="A113" s="180"/>
      <c r="B113" s="284" t="s">
        <v>204</v>
      </c>
      <c r="C113" s="284"/>
      <c r="D113" s="193">
        <f>F113</f>
        <v>4.8959814999999997E-2</v>
      </c>
      <c r="E113" s="175">
        <f>D113*E110</f>
        <v>164.03518684523863</v>
      </c>
      <c r="F113" s="194">
        <v>4.8959814999999997E-2</v>
      </c>
      <c r="G113" s="195">
        <v>0.1</v>
      </c>
      <c r="K113" s="161">
        <v>0.1</v>
      </c>
    </row>
    <row r="114" spans="1:11" ht="15" customHeight="1" x14ac:dyDescent="0.25">
      <c r="A114" s="180"/>
      <c r="B114" s="284" t="s">
        <v>205</v>
      </c>
      <c r="C114" s="284"/>
      <c r="D114" s="193">
        <f>F114</f>
        <v>1.2500000000000001E-2</v>
      </c>
      <c r="E114" s="175">
        <f>D114*E110</f>
        <v>41.88005685000001</v>
      </c>
      <c r="F114" s="194">
        <v>1.2500000000000001E-2</v>
      </c>
      <c r="G114" s="195">
        <v>0.05</v>
      </c>
      <c r="K114" s="161">
        <v>0.05</v>
      </c>
    </row>
    <row r="115" spans="1:11" ht="15" customHeight="1" x14ac:dyDescent="0.25">
      <c r="A115" s="180"/>
      <c r="B115" s="280" t="s">
        <v>206</v>
      </c>
      <c r="C115" s="280"/>
      <c r="D115" s="196">
        <f>D114+D113</f>
        <v>6.1459815000000001E-2</v>
      </c>
      <c r="E115" s="176">
        <f>E113+E114</f>
        <v>205.91524369523864</v>
      </c>
      <c r="K115" s="161">
        <v>0.15</v>
      </c>
    </row>
    <row r="116" spans="1:11" x14ac:dyDescent="0.25">
      <c r="A116" s="189"/>
      <c r="B116" s="285"/>
      <c r="C116" s="285"/>
      <c r="D116" s="285"/>
      <c r="E116" s="285"/>
    </row>
    <row r="117" spans="1:11" ht="15" customHeight="1" x14ac:dyDescent="0.25">
      <c r="A117" s="172" t="s">
        <v>207</v>
      </c>
      <c r="B117" s="280" t="s">
        <v>208</v>
      </c>
      <c r="C117" s="280"/>
      <c r="D117" s="170" t="s">
        <v>28</v>
      </c>
      <c r="E117" s="171" t="s">
        <v>70</v>
      </c>
      <c r="K117" s="161" t="s">
        <v>28</v>
      </c>
    </row>
    <row r="118" spans="1:11" ht="15" customHeight="1" x14ac:dyDescent="0.25">
      <c r="A118" s="180"/>
      <c r="B118" s="284" t="s">
        <v>209</v>
      </c>
      <c r="C118" s="284"/>
      <c r="D118" s="197">
        <v>0.05</v>
      </c>
      <c r="E118" s="198"/>
      <c r="K118" s="161">
        <v>0.05</v>
      </c>
    </row>
    <row r="119" spans="1:11" ht="15" customHeight="1" x14ac:dyDescent="0.25">
      <c r="A119" s="180"/>
      <c r="B119" s="284" t="s">
        <v>210</v>
      </c>
      <c r="C119" s="284"/>
      <c r="D119" s="197">
        <v>0.03</v>
      </c>
      <c r="E119" s="198"/>
      <c r="K119" s="161">
        <v>0.03</v>
      </c>
    </row>
    <row r="120" spans="1:11" ht="15" customHeight="1" x14ac:dyDescent="0.25">
      <c r="A120" s="180"/>
      <c r="B120" s="284" t="s">
        <v>211</v>
      </c>
      <c r="C120" s="284"/>
      <c r="D120" s="178">
        <v>6.4999999999999997E-3</v>
      </c>
      <c r="E120" s="198"/>
      <c r="K120" s="161">
        <v>6.4999999999999997E-3</v>
      </c>
    </row>
    <row r="121" spans="1:11" ht="15" customHeight="1" x14ac:dyDescent="0.25">
      <c r="A121" s="180"/>
      <c r="B121" s="286" t="s">
        <v>27</v>
      </c>
      <c r="C121" s="286"/>
      <c r="D121" s="179">
        <v>8.6499999999999994E-2</v>
      </c>
      <c r="E121" s="200"/>
      <c r="K121" s="161">
        <v>8.6499999999999994E-2</v>
      </c>
    </row>
    <row r="122" spans="1:11" ht="60" customHeight="1" x14ac:dyDescent="0.25">
      <c r="A122" s="180"/>
      <c r="B122" s="287" t="s">
        <v>212</v>
      </c>
      <c r="C122" s="287"/>
      <c r="D122" s="174"/>
      <c r="E122" s="198"/>
    </row>
    <row r="123" spans="1:11" ht="15" customHeight="1" x14ac:dyDescent="0.25">
      <c r="A123" s="180"/>
      <c r="B123" s="280" t="s">
        <v>213</v>
      </c>
      <c r="C123" s="280"/>
      <c r="D123" s="170"/>
      <c r="E123" s="200"/>
    </row>
    <row r="124" spans="1:11" x14ac:dyDescent="0.25">
      <c r="A124" s="180"/>
      <c r="B124" s="201"/>
      <c r="C124" s="199" t="s">
        <v>214</v>
      </c>
      <c r="D124" s="170">
        <v>1.0947</v>
      </c>
      <c r="E124" s="202">
        <v>9.4700000000000006E-2</v>
      </c>
      <c r="K124" s="161">
        <v>1.0947</v>
      </c>
    </row>
    <row r="125" spans="1:11" x14ac:dyDescent="0.25">
      <c r="A125" s="189"/>
      <c r="B125" s="285"/>
      <c r="C125" s="285"/>
      <c r="D125" s="285"/>
      <c r="E125" s="285"/>
    </row>
    <row r="126" spans="1:11" ht="15" customHeight="1" x14ac:dyDescent="0.25">
      <c r="A126" s="189"/>
      <c r="B126" s="280" t="s">
        <v>215</v>
      </c>
      <c r="C126" s="280"/>
      <c r="D126" s="170"/>
      <c r="E126" s="176">
        <f>(E115+E110)*E124</f>
        <v>336.78348427353916</v>
      </c>
    </row>
    <row r="127" spans="1:11" x14ac:dyDescent="0.25">
      <c r="A127" s="189"/>
      <c r="B127" s="285"/>
      <c r="C127" s="285"/>
      <c r="D127" s="285"/>
      <c r="E127" s="285"/>
    </row>
    <row r="128" spans="1:11" ht="16.5" customHeight="1" x14ac:dyDescent="0.25">
      <c r="A128" s="288" t="s">
        <v>216</v>
      </c>
      <c r="B128" s="288"/>
      <c r="C128" s="288"/>
      <c r="D128" s="203"/>
      <c r="E128" s="204">
        <f>SUM(E126,E115,E110)</f>
        <v>3893.1032759687782</v>
      </c>
    </row>
    <row r="129" spans="2:5" x14ac:dyDescent="0.25">
      <c r="B129" s="289"/>
      <c r="C129" s="289"/>
      <c r="D129" s="289"/>
      <c r="E129" s="289"/>
    </row>
    <row r="131" spans="2:5" x14ac:dyDescent="0.25">
      <c r="C131" s="217" t="s">
        <v>229</v>
      </c>
      <c r="D131" s="218">
        <v>10</v>
      </c>
    </row>
    <row r="133" spans="2:5" x14ac:dyDescent="0.25">
      <c r="C133" s="206" t="s">
        <v>239</v>
      </c>
      <c r="D133" s="207"/>
      <c r="E133" s="208">
        <f>D131*E128</f>
        <v>38931.032759687783</v>
      </c>
    </row>
  </sheetData>
  <mergeCells count="81">
    <mergeCell ref="B129:E129"/>
    <mergeCell ref="B123:C123"/>
    <mergeCell ref="B125:E125"/>
    <mergeCell ref="B126:C126"/>
    <mergeCell ref="B127:E127"/>
    <mergeCell ref="A128:C128"/>
    <mergeCell ref="B118:C118"/>
    <mergeCell ref="B119:C119"/>
    <mergeCell ref="B120:C120"/>
    <mergeCell ref="B121:C121"/>
    <mergeCell ref="B122:C122"/>
    <mergeCell ref="B113:C113"/>
    <mergeCell ref="B114:C114"/>
    <mergeCell ref="B115:C115"/>
    <mergeCell ref="B116:E116"/>
    <mergeCell ref="B117:C117"/>
    <mergeCell ref="B108:C108"/>
    <mergeCell ref="B109:E109"/>
    <mergeCell ref="B110:C110"/>
    <mergeCell ref="B111:E111"/>
    <mergeCell ref="B112:C112"/>
    <mergeCell ref="B103:C103"/>
    <mergeCell ref="B104:C104"/>
    <mergeCell ref="B105:C105"/>
    <mergeCell ref="B106:C106"/>
    <mergeCell ref="B107:C107"/>
    <mergeCell ref="B98:C98"/>
    <mergeCell ref="B99:C99"/>
    <mergeCell ref="B100:C100"/>
    <mergeCell ref="B101:C101"/>
    <mergeCell ref="B102:C102"/>
    <mergeCell ref="B93:C93"/>
    <mergeCell ref="B94:C94"/>
    <mergeCell ref="B95:C95"/>
    <mergeCell ref="B96:C96"/>
    <mergeCell ref="B97:C97"/>
    <mergeCell ref="B88:C88"/>
    <mergeCell ref="B89:C89"/>
    <mergeCell ref="B90:C90"/>
    <mergeCell ref="B91:C91"/>
    <mergeCell ref="B92:C92"/>
    <mergeCell ref="B83:C83"/>
    <mergeCell ref="B84:C84"/>
    <mergeCell ref="B85:C85"/>
    <mergeCell ref="B86:C86"/>
    <mergeCell ref="B87:C87"/>
    <mergeCell ref="B78:C78"/>
    <mergeCell ref="B79:C79"/>
    <mergeCell ref="B80:C80"/>
    <mergeCell ref="B81:C81"/>
    <mergeCell ref="B82:C82"/>
    <mergeCell ref="B73:C73"/>
    <mergeCell ref="B74:C74"/>
    <mergeCell ref="B75:C75"/>
    <mergeCell ref="B76:C76"/>
    <mergeCell ref="B77:C77"/>
    <mergeCell ref="B68:C68"/>
    <mergeCell ref="B69:C69"/>
    <mergeCell ref="B70:C70"/>
    <mergeCell ref="B71:C71"/>
    <mergeCell ref="B72:C72"/>
    <mergeCell ref="B63:C63"/>
    <mergeCell ref="B64:C64"/>
    <mergeCell ref="B65:C65"/>
    <mergeCell ref="B66:C66"/>
    <mergeCell ref="B67:C67"/>
    <mergeCell ref="A53:E53"/>
    <mergeCell ref="A57:E57"/>
    <mergeCell ref="A59:E59"/>
    <mergeCell ref="A61:E61"/>
    <mergeCell ref="B62:C62"/>
    <mergeCell ref="A12:E12"/>
    <mergeCell ref="A24:E24"/>
    <mergeCell ref="A35:E35"/>
    <mergeCell ref="A44:E44"/>
    <mergeCell ref="A48:E48"/>
    <mergeCell ref="A1:E1"/>
    <mergeCell ref="A2:E2"/>
    <mergeCell ref="A3:E3"/>
    <mergeCell ref="A4:E4"/>
    <mergeCell ref="A7:E7"/>
  </mergeCells>
  <pageMargins left="0.78749999999999998" right="0.78749999999999998" top="1.05277777777778" bottom="1.05277777777778" header="0.78749999999999998" footer="0.78749999999999998"/>
  <pageSetup paperSize="9" firstPageNumber="0" fitToHeight="12" orientation="portrait" horizontalDpi="300" verticalDpi="300"/>
  <headerFooter>
    <oddHeader>&amp;C&amp;"Times New Roman,Normal"&amp;12&amp;A</oddHeader>
    <oddFooter>&amp;C&amp;"Times New Roman,Normal"&amp;12Página &amp;P</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133"/>
  <sheetViews>
    <sheetView zoomScale="75" zoomScaleNormal="75" workbookViewId="0">
      <selection activeCell="A2" sqref="A2"/>
    </sheetView>
  </sheetViews>
  <sheetFormatPr defaultRowHeight="15" x14ac:dyDescent="0.25"/>
  <cols>
    <col min="1" max="1" width="7.140625" style="161" customWidth="1"/>
    <col min="2" max="2" width="29.28515625" style="161" customWidth="1"/>
    <col min="3" max="3" width="55.140625" style="161" customWidth="1"/>
    <col min="4" max="4" width="12.85546875" style="161" customWidth="1"/>
    <col min="5" max="5" width="15.140625" style="161" customWidth="1"/>
    <col min="6" max="6" width="10.7109375" style="161" customWidth="1"/>
    <col min="7" max="7" width="9.140625" style="161" hidden="1" customWidth="1"/>
    <col min="8" max="8" width="11.7109375" style="161" hidden="1" customWidth="1"/>
    <col min="9" max="9" width="10.7109375" style="161" hidden="1" customWidth="1"/>
    <col min="10" max="10" width="9.140625" style="161" hidden="1" customWidth="1"/>
    <col min="11" max="11" width="11.28515625" style="161" hidden="1" customWidth="1"/>
    <col min="12" max="1025" width="8.7109375" style="161" customWidth="1"/>
  </cols>
  <sheetData>
    <row r="1" spans="1:11" ht="45" x14ac:dyDescent="0.25">
      <c r="A1" s="275" t="s">
        <v>62</v>
      </c>
      <c r="B1" s="275"/>
      <c r="C1" s="275"/>
      <c r="D1" s="275"/>
      <c r="E1" s="275"/>
      <c r="G1" s="162" t="s">
        <v>63</v>
      </c>
      <c r="H1" s="163" t="s">
        <v>64</v>
      </c>
      <c r="I1" s="164" t="s">
        <v>65</v>
      </c>
      <c r="J1" s="164" t="s">
        <v>66</v>
      </c>
      <c r="K1" s="164" t="s">
        <v>67</v>
      </c>
    </row>
    <row r="2" spans="1:11" ht="23.25" x14ac:dyDescent="0.25">
      <c r="A2" s="276" t="s">
        <v>68</v>
      </c>
      <c r="B2" s="276"/>
      <c r="C2" s="276"/>
      <c r="D2" s="276"/>
      <c r="E2" s="276"/>
      <c r="G2" s="165">
        <f>'MEMÓRIA CÁLCULO DAS OBRIGAÇÕES'!L4</f>
        <v>0</v>
      </c>
      <c r="H2" s="165">
        <f>'MEMÓRIA CÁLCULO DAS OBRIGAÇÕES'!M4</f>
        <v>0</v>
      </c>
      <c r="I2" s="165">
        <f>'MEMÓRIA CÁLCULO DAS OBRIGAÇÕES'!N4</f>
        <v>0</v>
      </c>
      <c r="J2" s="166">
        <f>'MEMÓRIA CÁLCULO DAS OBRIGAÇÕES'!O4</f>
        <v>0</v>
      </c>
      <c r="K2" s="167">
        <f>'MEMÓRIA CÁLCULO DAS OBRIGAÇÕES'!P4</f>
        <v>0</v>
      </c>
    </row>
    <row r="3" spans="1:11" ht="36" customHeight="1" x14ac:dyDescent="0.25">
      <c r="A3" s="277" t="s">
        <v>240</v>
      </c>
      <c r="B3" s="277"/>
      <c r="C3" s="277"/>
      <c r="D3" s="277"/>
      <c r="E3" s="277"/>
    </row>
    <row r="4" spans="1:11" x14ac:dyDescent="0.25">
      <c r="A4" s="278"/>
      <c r="B4" s="278"/>
      <c r="C4" s="278"/>
      <c r="D4" s="278"/>
      <c r="E4" s="278"/>
    </row>
    <row r="5" spans="1:11" x14ac:dyDescent="0.25">
      <c r="A5" s="168"/>
      <c r="B5" s="169"/>
      <c r="C5" s="169"/>
      <c r="D5" s="170" t="s">
        <v>28</v>
      </c>
      <c r="E5" s="171" t="s">
        <v>70</v>
      </c>
      <c r="K5" s="161" t="s">
        <v>28</v>
      </c>
    </row>
    <row r="6" spans="1:11" x14ac:dyDescent="0.25">
      <c r="A6" s="172" t="s">
        <v>71</v>
      </c>
      <c r="B6" s="169"/>
      <c r="C6" s="173" t="s">
        <v>72</v>
      </c>
      <c r="D6" s="174" t="s">
        <v>73</v>
      </c>
      <c r="E6" s="175">
        <v>1412.4</v>
      </c>
      <c r="K6" s="161" t="s">
        <v>73</v>
      </c>
    </row>
    <row r="7" spans="1:11" x14ac:dyDescent="0.25">
      <c r="A7" s="279"/>
      <c r="B7" s="279"/>
      <c r="C7" s="279"/>
      <c r="D7" s="279"/>
      <c r="E7" s="279"/>
    </row>
    <row r="8" spans="1:11" x14ac:dyDescent="0.25">
      <c r="A8" s="172" t="s">
        <v>74</v>
      </c>
      <c r="B8" s="169"/>
      <c r="C8" s="173" t="s">
        <v>75</v>
      </c>
      <c r="D8" s="170" t="s">
        <v>28</v>
      </c>
      <c r="E8" s="171" t="s">
        <v>70</v>
      </c>
      <c r="K8" s="161" t="s">
        <v>28</v>
      </c>
    </row>
    <row r="9" spans="1:11" x14ac:dyDescent="0.25">
      <c r="A9" s="168"/>
      <c r="B9" s="169"/>
      <c r="C9" s="169" t="s">
        <v>76</v>
      </c>
      <c r="D9" s="174" t="s">
        <v>73</v>
      </c>
      <c r="E9" s="175">
        <v>1412.4</v>
      </c>
      <c r="K9" s="161" t="s">
        <v>73</v>
      </c>
    </row>
    <row r="10" spans="1:11" x14ac:dyDescent="0.25">
      <c r="A10" s="168"/>
      <c r="B10" s="169"/>
      <c r="C10" s="169" t="s">
        <v>77</v>
      </c>
      <c r="D10" s="174" t="s">
        <v>73</v>
      </c>
      <c r="E10" s="175"/>
      <c r="K10" s="161" t="s">
        <v>73</v>
      </c>
    </row>
    <row r="11" spans="1:11" x14ac:dyDescent="0.25">
      <c r="A11" s="168"/>
      <c r="B11" s="169"/>
      <c r="C11" s="173" t="s">
        <v>78</v>
      </c>
      <c r="D11" s="174" t="s">
        <v>73</v>
      </c>
      <c r="E11" s="176">
        <f>E10+E9</f>
        <v>1412.4</v>
      </c>
      <c r="K11" s="161" t="s">
        <v>73</v>
      </c>
    </row>
    <row r="12" spans="1:11" x14ac:dyDescent="0.25">
      <c r="A12" s="279"/>
      <c r="B12" s="279"/>
      <c r="C12" s="279"/>
      <c r="D12" s="279"/>
      <c r="E12" s="279"/>
    </row>
    <row r="13" spans="1:11" x14ac:dyDescent="0.25">
      <c r="A13" s="172" t="s">
        <v>79</v>
      </c>
      <c r="B13" s="169"/>
      <c r="C13" s="173" t="s">
        <v>80</v>
      </c>
      <c r="D13" s="170" t="s">
        <v>28</v>
      </c>
      <c r="E13" s="171" t="s">
        <v>70</v>
      </c>
      <c r="K13" s="161" t="s">
        <v>28</v>
      </c>
    </row>
    <row r="14" spans="1:11" x14ac:dyDescent="0.25">
      <c r="A14" s="168"/>
      <c r="B14" s="170" t="s">
        <v>81</v>
      </c>
      <c r="C14" s="173" t="s">
        <v>82</v>
      </c>
      <c r="D14" s="174" t="s">
        <v>73</v>
      </c>
      <c r="E14" s="177" t="s">
        <v>73</v>
      </c>
      <c r="K14" s="161" t="s">
        <v>73</v>
      </c>
    </row>
    <row r="15" spans="1:11" x14ac:dyDescent="0.25">
      <c r="A15" s="168"/>
      <c r="B15" s="174" t="s">
        <v>83</v>
      </c>
      <c r="C15" s="169" t="s">
        <v>84</v>
      </c>
      <c r="D15" s="178">
        <v>0.2</v>
      </c>
      <c r="E15" s="175">
        <f t="shared" ref="E15:E22" si="0">$E$11*D15</f>
        <v>282.48</v>
      </c>
      <c r="K15" s="161">
        <v>0.2</v>
      </c>
    </row>
    <row r="16" spans="1:11" x14ac:dyDescent="0.25">
      <c r="A16" s="168"/>
      <c r="B16" s="174" t="s">
        <v>85</v>
      </c>
      <c r="C16" s="169" t="s">
        <v>86</v>
      </c>
      <c r="D16" s="178">
        <v>0.08</v>
      </c>
      <c r="E16" s="175">
        <f t="shared" si="0"/>
        <v>112.992</v>
      </c>
      <c r="K16" s="161">
        <v>0.08</v>
      </c>
    </row>
    <row r="17" spans="1:11" x14ac:dyDescent="0.25">
      <c r="A17" s="168"/>
      <c r="B17" s="174" t="s">
        <v>87</v>
      </c>
      <c r="C17" s="169" t="s">
        <v>88</v>
      </c>
      <c r="D17" s="178">
        <v>1.4999999999999999E-2</v>
      </c>
      <c r="E17" s="175">
        <f t="shared" si="0"/>
        <v>21.186</v>
      </c>
      <c r="K17" s="161">
        <v>1.4999999999999999E-2</v>
      </c>
    </row>
    <row r="18" spans="1:11" x14ac:dyDescent="0.25">
      <c r="A18" s="168"/>
      <c r="B18" s="174" t="s">
        <v>89</v>
      </c>
      <c r="C18" s="169" t="s">
        <v>90</v>
      </c>
      <c r="D18" s="178">
        <v>0.01</v>
      </c>
      <c r="E18" s="175">
        <f t="shared" si="0"/>
        <v>14.124000000000001</v>
      </c>
      <c r="K18" s="161">
        <v>0.01</v>
      </c>
    </row>
    <row r="19" spans="1:11" x14ac:dyDescent="0.25">
      <c r="A19" s="168"/>
      <c r="B19" s="174" t="s">
        <v>91</v>
      </c>
      <c r="C19" s="169" t="s">
        <v>92</v>
      </c>
      <c r="D19" s="178">
        <v>2E-3</v>
      </c>
      <c r="E19" s="175">
        <f t="shared" si="0"/>
        <v>2.8248000000000002</v>
      </c>
      <c r="K19" s="161">
        <v>2E-3</v>
      </c>
    </row>
    <row r="20" spans="1:11" x14ac:dyDescent="0.25">
      <c r="A20" s="168"/>
      <c r="B20" s="174" t="s">
        <v>93</v>
      </c>
      <c r="C20" s="169" t="s">
        <v>94</v>
      </c>
      <c r="D20" s="178">
        <v>6.0000000000000001E-3</v>
      </c>
      <c r="E20" s="175">
        <f t="shared" si="0"/>
        <v>8.474400000000001</v>
      </c>
      <c r="K20" s="161">
        <v>6.0000000000000001E-3</v>
      </c>
    </row>
    <row r="21" spans="1:11" x14ac:dyDescent="0.25">
      <c r="A21" s="168"/>
      <c r="B21" s="174" t="s">
        <v>95</v>
      </c>
      <c r="C21" s="169" t="s">
        <v>96</v>
      </c>
      <c r="D21" s="178">
        <v>2.5000000000000001E-2</v>
      </c>
      <c r="E21" s="175">
        <f t="shared" si="0"/>
        <v>35.31</v>
      </c>
      <c r="K21" s="161">
        <v>2.5000000000000001E-2</v>
      </c>
    </row>
    <row r="22" spans="1:11" ht="25.5" x14ac:dyDescent="0.25">
      <c r="A22" s="168"/>
      <c r="B22" s="174" t="s">
        <v>97</v>
      </c>
      <c r="C22" s="169" t="s">
        <v>98</v>
      </c>
      <c r="D22" s="178">
        <v>5.2499999999999998E-2</v>
      </c>
      <c r="E22" s="175">
        <f t="shared" si="0"/>
        <v>74.150999999999996</v>
      </c>
      <c r="K22" s="161">
        <v>5.2499999999999998E-2</v>
      </c>
    </row>
    <row r="23" spans="1:11" x14ac:dyDescent="0.25">
      <c r="A23" s="168"/>
      <c r="B23" s="169"/>
      <c r="C23" s="170" t="s">
        <v>99</v>
      </c>
      <c r="D23" s="179">
        <v>0.39050000000000001</v>
      </c>
      <c r="E23" s="176">
        <f>SUM(E15:E22)</f>
        <v>551.54219999999998</v>
      </c>
      <c r="K23" s="161">
        <v>0.39050000000000001</v>
      </c>
    </row>
    <row r="24" spans="1:11" x14ac:dyDescent="0.25">
      <c r="A24" s="279"/>
      <c r="B24" s="279"/>
      <c r="C24" s="279"/>
      <c r="D24" s="279"/>
      <c r="E24" s="279"/>
    </row>
    <row r="25" spans="1:11" x14ac:dyDescent="0.25">
      <c r="A25" s="168"/>
      <c r="B25" s="170" t="s">
        <v>100</v>
      </c>
      <c r="C25" s="173" t="s">
        <v>101</v>
      </c>
      <c r="D25" s="170" t="s">
        <v>28</v>
      </c>
      <c r="E25" s="171" t="s">
        <v>70</v>
      </c>
      <c r="K25" s="161" t="s">
        <v>28</v>
      </c>
    </row>
    <row r="26" spans="1:11" x14ac:dyDescent="0.25">
      <c r="A26" s="168"/>
      <c r="B26" s="174" t="s">
        <v>102</v>
      </c>
      <c r="C26" s="169" t="s">
        <v>103</v>
      </c>
      <c r="D26" s="178">
        <v>8.3330000000000001E-2</v>
      </c>
      <c r="E26" s="175">
        <f t="shared" ref="E26:E33" si="1">$E$11*D26</f>
        <v>117.69529200000001</v>
      </c>
      <c r="K26" s="161">
        <v>8.3330000000000001E-2</v>
      </c>
    </row>
    <row r="27" spans="1:11" x14ac:dyDescent="0.25">
      <c r="A27" s="168"/>
      <c r="B27" s="174" t="s">
        <v>104</v>
      </c>
      <c r="C27" s="169" t="s">
        <v>105</v>
      </c>
      <c r="D27" s="178">
        <v>0.11111</v>
      </c>
      <c r="E27" s="175">
        <f t="shared" si="1"/>
        <v>156.93176400000002</v>
      </c>
      <c r="K27" s="161">
        <v>0.11111</v>
      </c>
    </row>
    <row r="28" spans="1:11" x14ac:dyDescent="0.25">
      <c r="A28" s="168"/>
      <c r="B28" s="174" t="s">
        <v>106</v>
      </c>
      <c r="C28" s="169" t="s">
        <v>107</v>
      </c>
      <c r="D28" s="178">
        <v>1.9439999999999999E-2</v>
      </c>
      <c r="E28" s="175">
        <f t="shared" si="1"/>
        <v>27.457056000000001</v>
      </c>
      <c r="K28" s="161">
        <v>1.9439999999999999E-2</v>
      </c>
    </row>
    <row r="29" spans="1:11" x14ac:dyDescent="0.25">
      <c r="A29" s="168"/>
      <c r="B29" s="174" t="s">
        <v>108</v>
      </c>
      <c r="C29" s="169" t="s">
        <v>109</v>
      </c>
      <c r="D29" s="178">
        <v>1.389E-2</v>
      </c>
      <c r="E29" s="175">
        <f t="shared" si="1"/>
        <v>19.618236</v>
      </c>
      <c r="K29" s="161">
        <v>1.389E-2</v>
      </c>
    </row>
    <row r="30" spans="1:11" x14ac:dyDescent="0.25">
      <c r="A30" s="168"/>
      <c r="B30" s="174" t="s">
        <v>110</v>
      </c>
      <c r="C30" s="169" t="s">
        <v>111</v>
      </c>
      <c r="D30" s="178">
        <v>3.3300000000000001E-3</v>
      </c>
      <c r="E30" s="175">
        <f t="shared" si="1"/>
        <v>4.7032920000000003</v>
      </c>
      <c r="K30" s="161">
        <v>3.3300000000000001E-3</v>
      </c>
    </row>
    <row r="31" spans="1:11" x14ac:dyDescent="0.25">
      <c r="A31" s="168"/>
      <c r="B31" s="174" t="s">
        <v>112</v>
      </c>
      <c r="C31" s="169" t="s">
        <v>113</v>
      </c>
      <c r="D31" s="178">
        <v>2.7699999999999999E-3</v>
      </c>
      <c r="E31" s="175">
        <f t="shared" si="1"/>
        <v>3.9123480000000002</v>
      </c>
      <c r="K31" s="161">
        <v>2.7699999999999999E-3</v>
      </c>
    </row>
    <row r="32" spans="1:11" x14ac:dyDescent="0.25">
      <c r="A32" s="168"/>
      <c r="B32" s="174" t="s">
        <v>114</v>
      </c>
      <c r="C32" s="169" t="s">
        <v>115</v>
      </c>
      <c r="D32" s="178">
        <v>7.3999999999999999E-4</v>
      </c>
      <c r="E32" s="175">
        <f t="shared" si="1"/>
        <v>1.0451760000000001</v>
      </c>
      <c r="K32" s="161">
        <v>7.3999999999999999E-4</v>
      </c>
    </row>
    <row r="33" spans="1:11" x14ac:dyDescent="0.25">
      <c r="A33" s="168"/>
      <c r="B33" s="174" t="s">
        <v>116</v>
      </c>
      <c r="C33" s="169" t="s">
        <v>117</v>
      </c>
      <c r="D33" s="178">
        <v>2.1000000000000001E-4</v>
      </c>
      <c r="E33" s="175">
        <f t="shared" si="1"/>
        <v>0.29660400000000003</v>
      </c>
      <c r="K33" s="161">
        <v>2.1000000000000001E-4</v>
      </c>
    </row>
    <row r="34" spans="1:11" x14ac:dyDescent="0.25">
      <c r="A34" s="168"/>
      <c r="B34" s="169"/>
      <c r="C34" s="170" t="s">
        <v>118</v>
      </c>
      <c r="D34" s="179">
        <v>0.23482</v>
      </c>
      <c r="E34" s="176">
        <f>SUM(E26:E33)</f>
        <v>331.6597680000001</v>
      </c>
      <c r="K34" s="161">
        <v>0.23482</v>
      </c>
    </row>
    <row r="35" spans="1:11" x14ac:dyDescent="0.25">
      <c r="A35" s="279"/>
      <c r="B35" s="279"/>
      <c r="C35" s="279"/>
      <c r="D35" s="279"/>
      <c r="E35" s="279"/>
    </row>
    <row r="36" spans="1:11" ht="25.5" x14ac:dyDescent="0.25">
      <c r="A36" s="168"/>
      <c r="B36" s="170" t="s">
        <v>119</v>
      </c>
      <c r="C36" s="173" t="s">
        <v>120</v>
      </c>
      <c r="D36" s="170" t="s">
        <v>28</v>
      </c>
      <c r="E36" s="171" t="s">
        <v>70</v>
      </c>
      <c r="K36" s="161" t="s">
        <v>28</v>
      </c>
    </row>
    <row r="37" spans="1:11" x14ac:dyDescent="0.25">
      <c r="A37" s="168"/>
      <c r="B37" s="174" t="s">
        <v>121</v>
      </c>
      <c r="C37" s="169" t="s">
        <v>122</v>
      </c>
      <c r="D37" s="178">
        <v>4.1700000000000001E-3</v>
      </c>
      <c r="E37" s="175">
        <f t="shared" ref="E37:E42" si="2">$E$11*D37</f>
        <v>5.8897080000000006</v>
      </c>
      <c r="K37" s="161">
        <v>4.1700000000000001E-3</v>
      </c>
    </row>
    <row r="38" spans="1:11" x14ac:dyDescent="0.25">
      <c r="A38" s="168"/>
      <c r="B38" s="174" t="s">
        <v>123</v>
      </c>
      <c r="C38" s="169" t="s">
        <v>124</v>
      </c>
      <c r="D38" s="178">
        <v>1.67E-3</v>
      </c>
      <c r="E38" s="175">
        <f t="shared" si="2"/>
        <v>2.358708</v>
      </c>
      <c r="K38" s="161">
        <v>1.67E-3</v>
      </c>
    </row>
    <row r="39" spans="1:11" ht="38.25" x14ac:dyDescent="0.25">
      <c r="A39" s="168"/>
      <c r="B39" s="174" t="s">
        <v>125</v>
      </c>
      <c r="C39" s="169" t="s">
        <v>126</v>
      </c>
      <c r="D39" s="178">
        <v>3.2000000000000001E-2</v>
      </c>
      <c r="E39" s="175">
        <f t="shared" si="2"/>
        <v>45.196800000000003</v>
      </c>
      <c r="K39" s="161">
        <v>3.2000000000000001E-2</v>
      </c>
    </row>
    <row r="40" spans="1:11" ht="38.25" x14ac:dyDescent="0.25">
      <c r="A40" s="168"/>
      <c r="B40" s="174" t="s">
        <v>127</v>
      </c>
      <c r="C40" s="169" t="s">
        <v>128</v>
      </c>
      <c r="D40" s="178">
        <v>1.6000000000000001E-3</v>
      </c>
      <c r="E40" s="175">
        <f t="shared" si="2"/>
        <v>2.2598400000000001</v>
      </c>
      <c r="K40" s="161">
        <v>1.6000000000000001E-3</v>
      </c>
    </row>
    <row r="41" spans="1:11" ht="38.25" x14ac:dyDescent="0.25">
      <c r="A41" s="168"/>
      <c r="B41" s="174" t="s">
        <v>129</v>
      </c>
      <c r="C41" s="169" t="s">
        <v>130</v>
      </c>
      <c r="D41" s="178">
        <v>8.0000000000000002E-3</v>
      </c>
      <c r="E41" s="175">
        <f t="shared" si="2"/>
        <v>11.299200000000001</v>
      </c>
      <c r="K41" s="161">
        <v>8.0000000000000002E-3</v>
      </c>
    </row>
    <row r="42" spans="1:11" ht="38.25" x14ac:dyDescent="0.25">
      <c r="A42" s="168"/>
      <c r="B42" s="174" t="s">
        <v>131</v>
      </c>
      <c r="C42" s="169" t="s">
        <v>132</v>
      </c>
      <c r="D42" s="178">
        <v>4.0000000000000002E-4</v>
      </c>
      <c r="E42" s="175">
        <f t="shared" si="2"/>
        <v>0.56496000000000002</v>
      </c>
      <c r="K42" s="161">
        <v>4.0000000000000002E-4</v>
      </c>
    </row>
    <row r="43" spans="1:11" x14ac:dyDescent="0.25">
      <c r="A43" s="168"/>
      <c r="B43" s="169"/>
      <c r="C43" s="170" t="s">
        <v>133</v>
      </c>
      <c r="D43" s="179">
        <v>4.7840000000000001E-2</v>
      </c>
      <c r="E43" s="176">
        <f>SUM(E37:E42)</f>
        <v>67.569215999999997</v>
      </c>
      <c r="K43" s="161">
        <v>4.7840000000000001E-2</v>
      </c>
    </row>
    <row r="44" spans="1:11" x14ac:dyDescent="0.25">
      <c r="A44" s="279"/>
      <c r="B44" s="279"/>
      <c r="C44" s="279"/>
      <c r="D44" s="279"/>
      <c r="E44" s="279"/>
    </row>
    <row r="45" spans="1:11" x14ac:dyDescent="0.25">
      <c r="A45" s="168"/>
      <c r="B45" s="170" t="s">
        <v>134</v>
      </c>
      <c r="C45" s="173" t="s">
        <v>135</v>
      </c>
      <c r="D45" s="170" t="s">
        <v>28</v>
      </c>
      <c r="E45" s="171" t="s">
        <v>70</v>
      </c>
      <c r="K45" s="161" t="s">
        <v>28</v>
      </c>
    </row>
    <row r="46" spans="1:11" ht="25.5" x14ac:dyDescent="0.25">
      <c r="A46" s="168"/>
      <c r="B46" s="174" t="s">
        <v>136</v>
      </c>
      <c r="C46" s="169" t="s">
        <v>137</v>
      </c>
      <c r="D46" s="178">
        <v>9.1700000000000004E-2</v>
      </c>
      <c r="E46" s="175">
        <f>$E$11*D46</f>
        <v>129.51708000000002</v>
      </c>
      <c r="K46" s="161">
        <v>9.1700000000000004E-2</v>
      </c>
    </row>
    <row r="47" spans="1:11" x14ac:dyDescent="0.25">
      <c r="A47" s="168"/>
      <c r="B47" s="169"/>
      <c r="C47" s="170" t="s">
        <v>138</v>
      </c>
      <c r="D47" s="179">
        <v>9.1700000000000004E-2</v>
      </c>
      <c r="E47" s="176">
        <f>E46</f>
        <v>129.51708000000002</v>
      </c>
      <c r="K47" s="161">
        <v>9.1700000000000004E-2</v>
      </c>
    </row>
    <row r="48" spans="1:11" x14ac:dyDescent="0.25">
      <c r="A48" s="279"/>
      <c r="B48" s="279"/>
      <c r="C48" s="279"/>
      <c r="D48" s="279"/>
      <c r="E48" s="279"/>
    </row>
    <row r="49" spans="1:11" ht="25.5" x14ac:dyDescent="0.25">
      <c r="A49" s="168"/>
      <c r="B49" s="170" t="s">
        <v>139</v>
      </c>
      <c r="C49" s="173" t="s">
        <v>140</v>
      </c>
      <c r="D49" s="170" t="s">
        <v>28</v>
      </c>
      <c r="E49" s="171" t="s">
        <v>70</v>
      </c>
      <c r="K49" s="161" t="s">
        <v>28</v>
      </c>
    </row>
    <row r="50" spans="1:11" ht="25.5" x14ac:dyDescent="0.25">
      <c r="A50" s="168"/>
      <c r="B50" s="174" t="s">
        <v>141</v>
      </c>
      <c r="C50" s="169" t="s">
        <v>142</v>
      </c>
      <c r="D50" s="178">
        <v>3.3E-4</v>
      </c>
      <c r="E50" s="175">
        <f>$E$11*D50</f>
        <v>0.46609200000000001</v>
      </c>
      <c r="K50" s="161">
        <v>3.3E-4</v>
      </c>
    </row>
    <row r="51" spans="1:11" ht="25.5" x14ac:dyDescent="0.25">
      <c r="A51" s="168"/>
      <c r="B51" s="174" t="s">
        <v>143</v>
      </c>
      <c r="C51" s="169" t="s">
        <v>144</v>
      </c>
      <c r="D51" s="178">
        <v>2.5999999999999998E-4</v>
      </c>
      <c r="E51" s="175">
        <f>$E$11*D51</f>
        <v>0.36722399999999999</v>
      </c>
      <c r="K51" s="161">
        <v>2.5999999999999998E-4</v>
      </c>
    </row>
    <row r="52" spans="1:11" x14ac:dyDescent="0.25">
      <c r="A52" s="168"/>
      <c r="B52" s="169"/>
      <c r="C52" s="170" t="s">
        <v>145</v>
      </c>
      <c r="D52" s="179">
        <v>5.9000000000000003E-4</v>
      </c>
      <c r="E52" s="176">
        <f>E50+E51</f>
        <v>0.83331599999999995</v>
      </c>
      <c r="K52" s="161">
        <v>5.9000000000000003E-4</v>
      </c>
    </row>
    <row r="53" spans="1:11" x14ac:dyDescent="0.25">
      <c r="A53" s="279"/>
      <c r="B53" s="279"/>
      <c r="C53" s="279"/>
      <c r="D53" s="279"/>
      <c r="E53" s="279"/>
    </row>
    <row r="54" spans="1:11" ht="25.5" x14ac:dyDescent="0.25">
      <c r="A54" s="168"/>
      <c r="B54" s="170" t="s">
        <v>146</v>
      </c>
      <c r="C54" s="173" t="s">
        <v>147</v>
      </c>
      <c r="D54" s="170" t="s">
        <v>28</v>
      </c>
      <c r="E54" s="171" t="s">
        <v>70</v>
      </c>
      <c r="K54" s="161" t="s">
        <v>28</v>
      </c>
    </row>
    <row r="55" spans="1:11" x14ac:dyDescent="0.25">
      <c r="A55" s="168"/>
      <c r="B55" s="174" t="s">
        <v>148</v>
      </c>
      <c r="C55" s="169" t="s">
        <v>149</v>
      </c>
      <c r="D55" s="178">
        <v>2.82E-3</v>
      </c>
      <c r="E55" s="175">
        <f>$E$11*D55</f>
        <v>3.9829680000000005</v>
      </c>
      <c r="K55" s="161">
        <v>2.82E-3</v>
      </c>
    </row>
    <row r="56" spans="1:11" x14ac:dyDescent="0.25">
      <c r="A56" s="168"/>
      <c r="B56" s="169"/>
      <c r="C56" s="170" t="s">
        <v>150</v>
      </c>
      <c r="D56" s="179">
        <v>2.82E-3</v>
      </c>
      <c r="E56" s="176">
        <f>E55</f>
        <v>3.9829680000000005</v>
      </c>
      <c r="K56" s="161">
        <v>2.82E-3</v>
      </c>
    </row>
    <row r="57" spans="1:11" x14ac:dyDescent="0.25">
      <c r="A57" s="279"/>
      <c r="B57" s="279"/>
      <c r="C57" s="279"/>
      <c r="D57" s="279"/>
      <c r="E57" s="279"/>
    </row>
    <row r="58" spans="1:11" x14ac:dyDescent="0.25">
      <c r="A58" s="168"/>
      <c r="B58" s="170"/>
      <c r="C58" s="170" t="s">
        <v>151</v>
      </c>
      <c r="D58" s="179">
        <v>0.76827000000000001</v>
      </c>
      <c r="E58" s="176">
        <f>SUM(E56,E52,E47,E43,E34,E23)</f>
        <v>1085.1045480000002</v>
      </c>
      <c r="K58" s="161">
        <v>0.76827000000000001</v>
      </c>
    </row>
    <row r="59" spans="1:11" x14ac:dyDescent="0.25">
      <c r="A59" s="279"/>
      <c r="B59" s="279"/>
      <c r="C59" s="279"/>
      <c r="D59" s="279"/>
      <c r="E59" s="279"/>
    </row>
    <row r="60" spans="1:11" x14ac:dyDescent="0.25">
      <c r="A60" s="168"/>
      <c r="B60" s="170"/>
      <c r="C60" s="170" t="s">
        <v>152</v>
      </c>
      <c r="D60" s="170"/>
      <c r="E60" s="176">
        <f>E58+E11</f>
        <v>2497.5045480000003</v>
      </c>
    </row>
    <row r="61" spans="1:11" x14ac:dyDescent="0.25">
      <c r="A61" s="279"/>
      <c r="B61" s="279"/>
      <c r="C61" s="279"/>
      <c r="D61" s="279"/>
      <c r="E61" s="279"/>
    </row>
    <row r="62" spans="1:11" ht="15" customHeight="1" x14ac:dyDescent="0.25">
      <c r="A62" s="172" t="s">
        <v>153</v>
      </c>
      <c r="B62" s="280" t="s">
        <v>154</v>
      </c>
      <c r="C62" s="280"/>
      <c r="D62" s="170"/>
      <c r="E62" s="171" t="s">
        <v>70</v>
      </c>
    </row>
    <row r="63" spans="1:11" ht="15" customHeight="1" x14ac:dyDescent="0.25">
      <c r="A63" s="180"/>
      <c r="B63" s="281" t="s">
        <v>155</v>
      </c>
      <c r="C63" s="281"/>
      <c r="D63" s="181"/>
      <c r="E63" s="175">
        <f>(D64+D65)*2/12</f>
        <v>2.9266666666666672</v>
      </c>
    </row>
    <row r="64" spans="1:11" ht="13.9" customHeight="1" x14ac:dyDescent="0.25">
      <c r="A64" s="180"/>
      <c r="B64" s="282" t="s">
        <v>156</v>
      </c>
      <c r="C64" s="282"/>
      <c r="D64" s="182">
        <v>9.74</v>
      </c>
      <c r="E64" s="183"/>
      <c r="F64" s="184">
        <v>9.74</v>
      </c>
      <c r="G64" s="185">
        <v>38.96</v>
      </c>
      <c r="H64" s="186"/>
      <c r="K64" s="161">
        <v>38.96</v>
      </c>
    </row>
    <row r="65" spans="1:11" ht="13.9" customHeight="1" x14ac:dyDescent="0.25">
      <c r="A65" s="180"/>
      <c r="B65" s="282" t="s">
        <v>157</v>
      </c>
      <c r="C65" s="282"/>
      <c r="D65" s="182">
        <v>7.82</v>
      </c>
      <c r="E65" s="183"/>
      <c r="F65" s="184">
        <v>7.8224999999999998</v>
      </c>
      <c r="G65" s="185">
        <v>31.29</v>
      </c>
      <c r="K65" s="161">
        <v>31.29</v>
      </c>
    </row>
    <row r="66" spans="1:11" ht="15" customHeight="1" x14ac:dyDescent="0.25">
      <c r="A66" s="180"/>
      <c r="B66" s="281" t="s">
        <v>158</v>
      </c>
      <c r="C66" s="281"/>
      <c r="D66" s="181"/>
      <c r="E66" s="175">
        <f>(D67+D68)*2/12</f>
        <v>2.0266666666666668</v>
      </c>
      <c r="F66" s="187"/>
      <c r="G66" s="187"/>
    </row>
    <row r="67" spans="1:11" ht="13.9" customHeight="1" x14ac:dyDescent="0.25">
      <c r="A67" s="180"/>
      <c r="B67" s="282" t="s">
        <v>159</v>
      </c>
      <c r="C67" s="282"/>
      <c r="D67" s="182">
        <v>3.56</v>
      </c>
      <c r="E67" s="183"/>
      <c r="F67" s="184">
        <v>3.5625</v>
      </c>
      <c r="G67" s="185">
        <v>14.25</v>
      </c>
      <c r="K67" s="161">
        <v>14.25</v>
      </c>
    </row>
    <row r="68" spans="1:11" ht="13.9" customHeight="1" x14ac:dyDescent="0.25">
      <c r="A68" s="180"/>
      <c r="B68" s="282" t="s">
        <v>160</v>
      </c>
      <c r="C68" s="282"/>
      <c r="D68" s="182">
        <v>8.6</v>
      </c>
      <c r="E68" s="183"/>
      <c r="F68" s="184">
        <v>8.6024999999999991</v>
      </c>
      <c r="G68" s="185">
        <v>34.409999999999997</v>
      </c>
      <c r="K68" s="161">
        <v>34.409999999999997</v>
      </c>
    </row>
    <row r="69" spans="1:11" ht="114.75" customHeight="1" x14ac:dyDescent="0.25">
      <c r="A69" s="180"/>
      <c r="B69" s="281" t="s">
        <v>161</v>
      </c>
      <c r="C69" s="281"/>
      <c r="D69" s="182"/>
      <c r="E69" s="188">
        <f>SUM(D70:D102)*4/12</f>
        <v>151.59666666666666</v>
      </c>
    </row>
    <row r="70" spans="1:11" ht="13.9" customHeight="1" x14ac:dyDescent="0.25">
      <c r="A70" s="189"/>
      <c r="B70" s="283" t="s">
        <v>162</v>
      </c>
      <c r="C70" s="283"/>
      <c r="D70" s="190">
        <v>4.38</v>
      </c>
      <c r="E70" s="183"/>
      <c r="F70" s="191">
        <v>17.52</v>
      </c>
      <c r="G70" s="192"/>
      <c r="K70" s="161">
        <v>17.52</v>
      </c>
    </row>
    <row r="71" spans="1:11" ht="13.9" customHeight="1" x14ac:dyDescent="0.25">
      <c r="A71" s="189"/>
      <c r="B71" s="283" t="s">
        <v>163</v>
      </c>
      <c r="C71" s="283"/>
      <c r="D71" s="190">
        <v>7.91</v>
      </c>
      <c r="E71" s="183"/>
      <c r="F71" s="191">
        <v>31.62</v>
      </c>
      <c r="G71" s="192"/>
      <c r="K71" s="161">
        <v>31.62</v>
      </c>
    </row>
    <row r="72" spans="1:11" ht="13.9" customHeight="1" x14ac:dyDescent="0.25">
      <c r="A72" s="189"/>
      <c r="B72" s="283" t="s">
        <v>164</v>
      </c>
      <c r="C72" s="283"/>
      <c r="D72" s="190">
        <v>3.34</v>
      </c>
      <c r="E72" s="183"/>
      <c r="F72" s="191">
        <v>13.35</v>
      </c>
      <c r="G72" s="192"/>
      <c r="K72" s="161">
        <v>13.35</v>
      </c>
    </row>
    <row r="73" spans="1:11" ht="13.9" customHeight="1" x14ac:dyDescent="0.25">
      <c r="A73" s="189"/>
      <c r="B73" s="283" t="s">
        <v>165</v>
      </c>
      <c r="C73" s="283"/>
      <c r="D73" s="190">
        <v>4.8600000000000003</v>
      </c>
      <c r="E73" s="183"/>
      <c r="F73" s="191">
        <v>19.43</v>
      </c>
      <c r="G73" s="192"/>
      <c r="K73" s="161">
        <v>19.43</v>
      </c>
    </row>
    <row r="74" spans="1:11" ht="13.9" customHeight="1" x14ac:dyDescent="0.25">
      <c r="A74" s="189"/>
      <c r="B74" s="283" t="s">
        <v>166</v>
      </c>
      <c r="C74" s="283"/>
      <c r="D74" s="190">
        <v>12.05</v>
      </c>
      <c r="E74" s="183"/>
      <c r="F74" s="191">
        <v>48.21</v>
      </c>
      <c r="G74" s="192"/>
      <c r="K74" s="161">
        <v>48.21</v>
      </c>
    </row>
    <row r="75" spans="1:11" ht="13.9" customHeight="1" x14ac:dyDescent="0.25">
      <c r="A75" s="189"/>
      <c r="B75" s="283" t="s">
        <v>167</v>
      </c>
      <c r="C75" s="283"/>
      <c r="D75" s="190">
        <v>4.38</v>
      </c>
      <c r="E75" s="183"/>
      <c r="F75" s="191">
        <v>17.52</v>
      </c>
      <c r="G75" s="192"/>
      <c r="K75" s="161">
        <v>17.52</v>
      </c>
    </row>
    <row r="76" spans="1:11" ht="13.9" customHeight="1" x14ac:dyDescent="0.25">
      <c r="A76" s="189"/>
      <c r="B76" s="283" t="s">
        <v>168</v>
      </c>
      <c r="C76" s="283"/>
      <c r="D76" s="190">
        <v>3.42</v>
      </c>
      <c r="E76" s="183"/>
      <c r="F76" s="191">
        <v>13.68</v>
      </c>
      <c r="G76" s="192"/>
      <c r="K76" s="161">
        <v>13.68</v>
      </c>
    </row>
    <row r="77" spans="1:11" ht="13.9" customHeight="1" x14ac:dyDescent="0.25">
      <c r="A77" s="189"/>
      <c r="B77" s="283" t="s">
        <v>169</v>
      </c>
      <c r="C77" s="283"/>
      <c r="D77" s="190">
        <v>10.09</v>
      </c>
      <c r="E77" s="183"/>
      <c r="F77" s="191">
        <v>40.369999999999997</v>
      </c>
      <c r="G77" s="192"/>
      <c r="K77" s="161">
        <v>40.369999999999997</v>
      </c>
    </row>
    <row r="78" spans="1:11" ht="13.9" customHeight="1" x14ac:dyDescent="0.25">
      <c r="A78" s="189"/>
      <c r="B78" s="283" t="s">
        <v>170</v>
      </c>
      <c r="C78" s="283"/>
      <c r="D78" s="190">
        <v>5.4</v>
      </c>
      <c r="E78" s="183"/>
      <c r="F78" s="191">
        <v>21.61</v>
      </c>
      <c r="G78" s="192"/>
      <c r="K78" s="161">
        <v>21.61</v>
      </c>
    </row>
    <row r="79" spans="1:11" ht="13.9" customHeight="1" x14ac:dyDescent="0.25">
      <c r="A79" s="189"/>
      <c r="B79" s="283" t="s">
        <v>171</v>
      </c>
      <c r="C79" s="283"/>
      <c r="D79" s="190">
        <v>8.27</v>
      </c>
      <c r="E79" s="183"/>
      <c r="F79" s="191">
        <v>33.06</v>
      </c>
      <c r="G79" s="192"/>
      <c r="K79" s="161">
        <v>33.06</v>
      </c>
    </row>
    <row r="80" spans="1:11" ht="13.9" customHeight="1" x14ac:dyDescent="0.25">
      <c r="A80" s="189"/>
      <c r="B80" s="283" t="s">
        <v>172</v>
      </c>
      <c r="C80" s="283"/>
      <c r="D80" s="190">
        <v>2.11</v>
      </c>
      <c r="E80" s="183"/>
      <c r="F80" s="191">
        <v>8.4499999999999993</v>
      </c>
      <c r="G80" s="192"/>
      <c r="K80" s="161">
        <v>8.4499999999999993</v>
      </c>
    </row>
    <row r="81" spans="1:11" ht="13.9" customHeight="1" x14ac:dyDescent="0.25">
      <c r="A81" s="189"/>
      <c r="B81" s="283" t="s">
        <v>173</v>
      </c>
      <c r="C81" s="283"/>
      <c r="D81" s="190">
        <v>0.84</v>
      </c>
      <c r="E81" s="183"/>
      <c r="F81" s="191">
        <v>3.37</v>
      </c>
      <c r="G81" s="192"/>
      <c r="K81" s="161">
        <v>3.37</v>
      </c>
    </row>
    <row r="82" spans="1:11" ht="13.9" customHeight="1" x14ac:dyDescent="0.25">
      <c r="A82" s="189"/>
      <c r="B82" s="283" t="s">
        <v>174</v>
      </c>
      <c r="C82" s="283"/>
      <c r="D82" s="190">
        <v>2.98</v>
      </c>
      <c r="E82" s="183"/>
      <c r="F82" s="191">
        <v>11.92</v>
      </c>
      <c r="G82" s="192"/>
      <c r="K82" s="161">
        <v>11.92</v>
      </c>
    </row>
    <row r="83" spans="1:11" ht="13.9" customHeight="1" x14ac:dyDescent="0.25">
      <c r="A83" s="189"/>
      <c r="B83" s="283" t="s">
        <v>175</v>
      </c>
      <c r="C83" s="283"/>
      <c r="D83" s="190">
        <v>6.01</v>
      </c>
      <c r="E83" s="183"/>
      <c r="F83" s="191">
        <v>24.03</v>
      </c>
      <c r="G83" s="192"/>
      <c r="K83" s="161">
        <v>24.03</v>
      </c>
    </row>
    <row r="84" spans="1:11" ht="13.9" customHeight="1" x14ac:dyDescent="0.25">
      <c r="A84" s="189"/>
      <c r="B84" s="283" t="s">
        <v>176</v>
      </c>
      <c r="C84" s="283"/>
      <c r="D84" s="190">
        <v>8.89</v>
      </c>
      <c r="E84" s="183"/>
      <c r="F84" s="191">
        <v>35.56</v>
      </c>
      <c r="G84" s="192"/>
      <c r="K84" s="161">
        <v>35.56</v>
      </c>
    </row>
    <row r="85" spans="1:11" ht="13.9" customHeight="1" x14ac:dyDescent="0.25">
      <c r="A85" s="189"/>
      <c r="B85" s="283" t="s">
        <v>177</v>
      </c>
      <c r="C85" s="283"/>
      <c r="D85" s="190">
        <v>3.49</v>
      </c>
      <c r="E85" s="183"/>
      <c r="F85" s="191">
        <v>13.97</v>
      </c>
      <c r="G85" s="192"/>
      <c r="K85" s="161">
        <v>13.97</v>
      </c>
    </row>
    <row r="86" spans="1:11" ht="13.9" customHeight="1" x14ac:dyDescent="0.25">
      <c r="A86" s="189"/>
      <c r="B86" s="283" t="s">
        <v>178</v>
      </c>
      <c r="C86" s="283"/>
      <c r="D86" s="190">
        <v>10.94</v>
      </c>
      <c r="E86" s="183"/>
      <c r="F86" s="191">
        <v>43.77</v>
      </c>
      <c r="G86" s="192"/>
      <c r="K86" s="161">
        <v>43.77</v>
      </c>
    </row>
    <row r="87" spans="1:11" ht="13.9" customHeight="1" x14ac:dyDescent="0.25">
      <c r="A87" s="189"/>
      <c r="B87" s="283" t="s">
        <v>179</v>
      </c>
      <c r="C87" s="283"/>
      <c r="D87" s="190">
        <v>7.46</v>
      </c>
      <c r="E87" s="183"/>
      <c r="F87" s="191">
        <v>29.82</v>
      </c>
      <c r="G87" s="192"/>
      <c r="K87" s="161">
        <v>29.82</v>
      </c>
    </row>
    <row r="88" spans="1:11" ht="13.9" customHeight="1" x14ac:dyDescent="0.25">
      <c r="A88" s="189"/>
      <c r="B88" s="283" t="s">
        <v>180</v>
      </c>
      <c r="C88" s="283"/>
      <c r="D88" s="190">
        <v>8.75</v>
      </c>
      <c r="E88" s="183"/>
      <c r="F88" s="191">
        <v>35.01</v>
      </c>
      <c r="G88" s="192"/>
      <c r="K88" s="161">
        <v>35.01</v>
      </c>
    </row>
    <row r="89" spans="1:11" ht="13.9" customHeight="1" x14ac:dyDescent="0.25">
      <c r="A89" s="189"/>
      <c r="B89" s="283" t="s">
        <v>181</v>
      </c>
      <c r="C89" s="283"/>
      <c r="D89" s="190">
        <v>6.99</v>
      </c>
      <c r="E89" s="183"/>
      <c r="F89" s="191">
        <v>27.97</v>
      </c>
      <c r="G89" s="192"/>
      <c r="K89" s="161">
        <v>27.97</v>
      </c>
    </row>
    <row r="90" spans="1:11" ht="13.9" customHeight="1" x14ac:dyDescent="0.25">
      <c r="A90" s="189"/>
      <c r="B90" s="283" t="s">
        <v>182</v>
      </c>
      <c r="C90" s="283"/>
      <c r="D90" s="190">
        <v>13.9</v>
      </c>
      <c r="E90" s="183"/>
      <c r="F90" s="191">
        <v>55.6</v>
      </c>
      <c r="G90" s="192"/>
      <c r="K90" s="161">
        <v>55.6</v>
      </c>
    </row>
    <row r="91" spans="1:11" ht="13.9" customHeight="1" x14ac:dyDescent="0.25">
      <c r="A91" s="189"/>
      <c r="B91" s="283" t="s">
        <v>183</v>
      </c>
      <c r="C91" s="283"/>
      <c r="D91" s="190">
        <v>6</v>
      </c>
      <c r="E91" s="183"/>
      <c r="F91" s="191">
        <v>23.98</v>
      </c>
      <c r="G91" s="192"/>
      <c r="K91" s="161">
        <v>23.98</v>
      </c>
    </row>
    <row r="92" spans="1:11" ht="13.9" customHeight="1" x14ac:dyDescent="0.25">
      <c r="A92" s="189"/>
      <c r="B92" s="283" t="s">
        <v>184</v>
      </c>
      <c r="C92" s="283"/>
      <c r="D92" s="190">
        <v>27.25</v>
      </c>
      <c r="E92" s="183"/>
      <c r="F92" s="191">
        <v>109</v>
      </c>
      <c r="G92" s="192"/>
      <c r="K92" s="161">
        <v>109</v>
      </c>
    </row>
    <row r="93" spans="1:11" ht="13.9" customHeight="1" x14ac:dyDescent="0.25">
      <c r="A93" s="189"/>
      <c r="B93" s="283" t="s">
        <v>185</v>
      </c>
      <c r="C93" s="283"/>
      <c r="D93" s="190">
        <v>8.6199999999999992</v>
      </c>
      <c r="E93" s="183"/>
      <c r="F93" s="191">
        <v>34.47</v>
      </c>
      <c r="G93" s="192"/>
      <c r="K93" s="161">
        <v>34.47</v>
      </c>
    </row>
    <row r="94" spans="1:11" ht="13.9" customHeight="1" x14ac:dyDescent="0.25">
      <c r="A94" s="189"/>
      <c r="B94" s="283" t="s">
        <v>186</v>
      </c>
      <c r="C94" s="283"/>
      <c r="D94" s="190">
        <v>35</v>
      </c>
      <c r="E94" s="183"/>
      <c r="F94" s="191">
        <v>140</v>
      </c>
      <c r="G94" s="192"/>
      <c r="K94" s="161">
        <v>140</v>
      </c>
    </row>
    <row r="95" spans="1:11" ht="13.9" customHeight="1" x14ac:dyDescent="0.25">
      <c r="A95" s="189"/>
      <c r="B95" s="283" t="s">
        <v>187</v>
      </c>
      <c r="C95" s="283"/>
      <c r="D95" s="190">
        <v>119.28</v>
      </c>
      <c r="E95" s="183"/>
      <c r="F95" s="191">
        <v>477.12</v>
      </c>
      <c r="G95" s="192"/>
      <c r="K95" s="161">
        <v>477.12</v>
      </c>
    </row>
    <row r="96" spans="1:11" ht="13.9" customHeight="1" x14ac:dyDescent="0.25">
      <c r="A96" s="189"/>
      <c r="B96" s="283" t="s">
        <v>188</v>
      </c>
      <c r="C96" s="283"/>
      <c r="D96" s="190">
        <v>55.76</v>
      </c>
      <c r="E96" s="183"/>
      <c r="F96" s="191">
        <v>223.03</v>
      </c>
      <c r="G96" s="192"/>
      <c r="K96" s="161">
        <v>223.03</v>
      </c>
    </row>
    <row r="97" spans="1:11" ht="13.9" customHeight="1" x14ac:dyDescent="0.25">
      <c r="A97" s="189"/>
      <c r="B97" s="283" t="s">
        <v>189</v>
      </c>
      <c r="C97" s="283"/>
      <c r="D97" s="190">
        <v>16.149999999999999</v>
      </c>
      <c r="E97" s="183"/>
      <c r="F97" s="191">
        <v>64.599999999999994</v>
      </c>
      <c r="G97" s="192"/>
      <c r="K97" s="161">
        <v>64.599999999999994</v>
      </c>
    </row>
    <row r="98" spans="1:11" ht="13.9" customHeight="1" x14ac:dyDescent="0.25">
      <c r="A98" s="189"/>
      <c r="B98" s="283" t="s">
        <v>190</v>
      </c>
      <c r="C98" s="283"/>
      <c r="D98" s="190">
        <v>7.47</v>
      </c>
      <c r="E98" s="183"/>
      <c r="F98" s="191">
        <v>29.88</v>
      </c>
      <c r="G98" s="192"/>
      <c r="K98" s="161">
        <v>29.88</v>
      </c>
    </row>
    <row r="99" spans="1:11" ht="13.9" customHeight="1" x14ac:dyDescent="0.25">
      <c r="A99" s="189"/>
      <c r="B99" s="283" t="s">
        <v>191</v>
      </c>
      <c r="C99" s="283"/>
      <c r="D99" s="190">
        <v>10.17</v>
      </c>
      <c r="E99" s="183"/>
      <c r="F99" s="191">
        <v>40.67</v>
      </c>
      <c r="G99" s="192"/>
      <c r="K99" s="161">
        <v>40.67</v>
      </c>
    </row>
    <row r="100" spans="1:11" ht="13.9" customHeight="1" x14ac:dyDescent="0.25">
      <c r="A100" s="189"/>
      <c r="B100" s="283" t="s">
        <v>192</v>
      </c>
      <c r="C100" s="283"/>
      <c r="D100" s="190">
        <v>8.14</v>
      </c>
      <c r="E100" s="183"/>
      <c r="F100" s="191">
        <v>32.56</v>
      </c>
      <c r="G100" s="192"/>
      <c r="K100" s="161">
        <v>32.56</v>
      </c>
    </row>
    <row r="101" spans="1:11" ht="13.9" customHeight="1" x14ac:dyDescent="0.25">
      <c r="A101" s="189"/>
      <c r="B101" s="283" t="s">
        <v>193</v>
      </c>
      <c r="C101" s="283"/>
      <c r="D101" s="190">
        <v>10.93</v>
      </c>
      <c r="E101" s="183"/>
      <c r="F101" s="191">
        <v>43.73</v>
      </c>
      <c r="G101" s="192"/>
      <c r="K101" s="161">
        <v>43.73</v>
      </c>
    </row>
    <row r="102" spans="1:11" ht="13.9" customHeight="1" x14ac:dyDescent="0.25">
      <c r="A102" s="189"/>
      <c r="B102" s="283" t="s">
        <v>194</v>
      </c>
      <c r="C102" s="283"/>
      <c r="D102" s="190">
        <v>13.56</v>
      </c>
      <c r="E102" s="183"/>
      <c r="F102" s="191">
        <v>54.23</v>
      </c>
      <c r="G102" s="192"/>
      <c r="K102" s="161">
        <v>54.23</v>
      </c>
    </row>
    <row r="103" spans="1:11" ht="15.75" customHeight="1" x14ac:dyDescent="0.25">
      <c r="A103" s="189"/>
      <c r="B103" s="284" t="s">
        <v>195</v>
      </c>
      <c r="C103" s="284"/>
      <c r="D103" s="181"/>
      <c r="E103" s="175">
        <v>410</v>
      </c>
    </row>
    <row r="104" spans="1:11" ht="30.75" customHeight="1" x14ac:dyDescent="0.25">
      <c r="A104" s="189"/>
      <c r="B104" s="284" t="s">
        <v>196</v>
      </c>
      <c r="C104" s="284"/>
      <c r="D104" s="182">
        <v>5</v>
      </c>
      <c r="E104" s="175">
        <f>D104*25</f>
        <v>125</v>
      </c>
      <c r="K104" s="161">
        <v>5</v>
      </c>
    </row>
    <row r="105" spans="1:11" ht="15.75" customHeight="1" x14ac:dyDescent="0.25">
      <c r="A105" s="189"/>
      <c r="B105" s="284" t="s">
        <v>197</v>
      </c>
      <c r="C105" s="284"/>
      <c r="D105" s="181"/>
      <c r="E105" s="175">
        <v>78</v>
      </c>
    </row>
    <row r="106" spans="1:11" ht="15.75" customHeight="1" x14ac:dyDescent="0.25">
      <c r="A106" s="189"/>
      <c r="B106" s="284" t="s">
        <v>198</v>
      </c>
      <c r="C106" s="284" t="s">
        <v>198</v>
      </c>
      <c r="D106" s="181"/>
      <c r="E106" s="175">
        <v>8.35</v>
      </c>
    </row>
    <row r="107" spans="1:11" ht="15.75" customHeight="1" x14ac:dyDescent="0.25">
      <c r="A107" s="189"/>
      <c r="B107" s="284" t="s">
        <v>199</v>
      </c>
      <c r="C107" s="284" t="s">
        <v>199</v>
      </c>
      <c r="D107" s="181"/>
      <c r="E107" s="175">
        <v>75</v>
      </c>
    </row>
    <row r="108" spans="1:11" ht="15" customHeight="1" x14ac:dyDescent="0.25">
      <c r="A108" s="189"/>
      <c r="B108" s="280" t="s">
        <v>200</v>
      </c>
      <c r="C108" s="280"/>
      <c r="D108" s="174"/>
      <c r="E108" s="176">
        <f>SUM(E63:E107)</f>
        <v>852.9</v>
      </c>
    </row>
    <row r="109" spans="1:11" x14ac:dyDescent="0.25">
      <c r="A109" s="189"/>
      <c r="B109" s="285"/>
      <c r="C109" s="285"/>
      <c r="D109" s="285"/>
      <c r="E109" s="285"/>
    </row>
    <row r="110" spans="1:11" ht="15" customHeight="1" x14ac:dyDescent="0.25">
      <c r="A110" s="189"/>
      <c r="B110" s="280" t="s">
        <v>201</v>
      </c>
      <c r="C110" s="280"/>
      <c r="D110" s="170"/>
      <c r="E110" s="176">
        <f>E108+E60</f>
        <v>3350.4045480000004</v>
      </c>
    </row>
    <row r="111" spans="1:11" x14ac:dyDescent="0.25">
      <c r="A111" s="189"/>
      <c r="B111" s="285"/>
      <c r="C111" s="285"/>
      <c r="D111" s="285"/>
      <c r="E111" s="285"/>
    </row>
    <row r="112" spans="1:11" ht="15" customHeight="1" x14ac:dyDescent="0.25">
      <c r="A112" s="172" t="s">
        <v>202</v>
      </c>
      <c r="B112" s="280" t="s">
        <v>203</v>
      </c>
      <c r="C112" s="280"/>
      <c r="D112" s="170" t="s">
        <v>28</v>
      </c>
      <c r="E112" s="171" t="s">
        <v>70</v>
      </c>
      <c r="K112" s="161" t="s">
        <v>28</v>
      </c>
    </row>
    <row r="113" spans="1:11" ht="15" customHeight="1" x14ac:dyDescent="0.25">
      <c r="A113" s="180"/>
      <c r="B113" s="284" t="s">
        <v>204</v>
      </c>
      <c r="C113" s="284"/>
      <c r="D113" s="193">
        <f>F113</f>
        <v>4.8959814999999997E-2</v>
      </c>
      <c r="E113" s="175">
        <f>D113*E110</f>
        <v>164.03518684523863</v>
      </c>
      <c r="F113" s="194">
        <v>4.8959814999999997E-2</v>
      </c>
      <c r="G113" s="195">
        <v>0.1</v>
      </c>
      <c r="K113" s="161">
        <v>0.1</v>
      </c>
    </row>
    <row r="114" spans="1:11" ht="15" customHeight="1" x14ac:dyDescent="0.25">
      <c r="A114" s="180"/>
      <c r="B114" s="284" t="s">
        <v>205</v>
      </c>
      <c r="C114" s="284"/>
      <c r="D114" s="193">
        <f>F114</f>
        <v>1.2500000000000001E-2</v>
      </c>
      <c r="E114" s="175">
        <f>D114*E110</f>
        <v>41.88005685000001</v>
      </c>
      <c r="F114" s="194">
        <v>1.2500000000000001E-2</v>
      </c>
      <c r="G114" s="195">
        <v>0.05</v>
      </c>
      <c r="K114" s="161">
        <v>0.05</v>
      </c>
    </row>
    <row r="115" spans="1:11" ht="15" customHeight="1" x14ac:dyDescent="0.25">
      <c r="A115" s="180"/>
      <c r="B115" s="280" t="s">
        <v>206</v>
      </c>
      <c r="C115" s="280"/>
      <c r="D115" s="196">
        <f>D114+D113</f>
        <v>6.1459815000000001E-2</v>
      </c>
      <c r="E115" s="176">
        <f>E113+E114</f>
        <v>205.91524369523864</v>
      </c>
      <c r="K115" s="161">
        <v>0.15</v>
      </c>
    </row>
    <row r="116" spans="1:11" x14ac:dyDescent="0.25">
      <c r="A116" s="189"/>
      <c r="B116" s="285"/>
      <c r="C116" s="285"/>
      <c r="D116" s="285"/>
      <c r="E116" s="285"/>
    </row>
    <row r="117" spans="1:11" ht="15" customHeight="1" x14ac:dyDescent="0.25">
      <c r="A117" s="172" t="s">
        <v>207</v>
      </c>
      <c r="B117" s="280" t="s">
        <v>208</v>
      </c>
      <c r="C117" s="280"/>
      <c r="D117" s="170" t="s">
        <v>28</v>
      </c>
      <c r="E117" s="171" t="s">
        <v>70</v>
      </c>
      <c r="K117" s="161" t="s">
        <v>28</v>
      </c>
    </row>
    <row r="118" spans="1:11" ht="15" customHeight="1" x14ac:dyDescent="0.25">
      <c r="A118" s="180"/>
      <c r="B118" s="284" t="s">
        <v>209</v>
      </c>
      <c r="C118" s="284"/>
      <c r="D118" s="197">
        <v>0.05</v>
      </c>
      <c r="E118" s="198"/>
      <c r="K118" s="161">
        <v>0.05</v>
      </c>
    </row>
    <row r="119" spans="1:11" ht="15" customHeight="1" x14ac:dyDescent="0.25">
      <c r="A119" s="180"/>
      <c r="B119" s="284" t="s">
        <v>210</v>
      </c>
      <c r="C119" s="284"/>
      <c r="D119" s="197">
        <v>0.03</v>
      </c>
      <c r="E119" s="198"/>
      <c r="K119" s="161">
        <v>0.03</v>
      </c>
    </row>
    <row r="120" spans="1:11" ht="15" customHeight="1" x14ac:dyDescent="0.25">
      <c r="A120" s="180"/>
      <c r="B120" s="284" t="s">
        <v>211</v>
      </c>
      <c r="C120" s="284"/>
      <c r="D120" s="178">
        <v>6.4999999999999997E-3</v>
      </c>
      <c r="E120" s="198"/>
      <c r="K120" s="161">
        <v>6.4999999999999997E-3</v>
      </c>
    </row>
    <row r="121" spans="1:11" ht="15" customHeight="1" x14ac:dyDescent="0.25">
      <c r="A121" s="180"/>
      <c r="B121" s="286" t="s">
        <v>27</v>
      </c>
      <c r="C121" s="286"/>
      <c r="D121" s="179">
        <v>8.6499999999999994E-2</v>
      </c>
      <c r="E121" s="200"/>
      <c r="K121" s="161">
        <v>8.6499999999999994E-2</v>
      </c>
    </row>
    <row r="122" spans="1:11" ht="60" customHeight="1" x14ac:dyDescent="0.25">
      <c r="A122" s="180"/>
      <c r="B122" s="287" t="s">
        <v>212</v>
      </c>
      <c r="C122" s="287"/>
      <c r="D122" s="174"/>
      <c r="E122" s="198"/>
    </row>
    <row r="123" spans="1:11" ht="15" customHeight="1" x14ac:dyDescent="0.25">
      <c r="A123" s="180"/>
      <c r="B123" s="280" t="s">
        <v>213</v>
      </c>
      <c r="C123" s="280"/>
      <c r="D123" s="170"/>
      <c r="E123" s="200"/>
    </row>
    <row r="124" spans="1:11" x14ac:dyDescent="0.25">
      <c r="A124" s="180"/>
      <c r="B124" s="201"/>
      <c r="C124" s="199" t="s">
        <v>214</v>
      </c>
      <c r="D124" s="170">
        <v>1.0947</v>
      </c>
      <c r="E124" s="202">
        <v>9.4700000000000006E-2</v>
      </c>
      <c r="K124" s="161">
        <v>1.0947</v>
      </c>
    </row>
    <row r="125" spans="1:11" x14ac:dyDescent="0.25">
      <c r="A125" s="189"/>
      <c r="B125" s="285"/>
      <c r="C125" s="285"/>
      <c r="D125" s="285"/>
      <c r="E125" s="285"/>
    </row>
    <row r="126" spans="1:11" ht="15" customHeight="1" x14ac:dyDescent="0.25">
      <c r="A126" s="189"/>
      <c r="B126" s="280" t="s">
        <v>215</v>
      </c>
      <c r="C126" s="280"/>
      <c r="D126" s="170"/>
      <c r="E126" s="176">
        <f>(E115+E110)*E124</f>
        <v>336.78348427353916</v>
      </c>
    </row>
    <row r="127" spans="1:11" x14ac:dyDescent="0.25">
      <c r="A127" s="189"/>
      <c r="B127" s="285"/>
      <c r="C127" s="285"/>
      <c r="D127" s="285"/>
      <c r="E127" s="285"/>
    </row>
    <row r="128" spans="1:11" ht="16.5" customHeight="1" x14ac:dyDescent="0.25">
      <c r="A128" s="288" t="s">
        <v>216</v>
      </c>
      <c r="B128" s="288"/>
      <c r="C128" s="288"/>
      <c r="D128" s="203"/>
      <c r="E128" s="204">
        <f>SUM(E126,E115,E110)</f>
        <v>3893.1032759687782</v>
      </c>
    </row>
    <row r="129" spans="2:5" x14ac:dyDescent="0.25">
      <c r="B129" s="289"/>
      <c r="C129" s="289"/>
      <c r="D129" s="289"/>
      <c r="E129" s="289"/>
    </row>
    <row r="131" spans="2:5" ht="18.75" customHeight="1" x14ac:dyDescent="0.25">
      <c r="C131" s="205" t="s">
        <v>217</v>
      </c>
      <c r="D131" s="161">
        <v>3</v>
      </c>
    </row>
    <row r="133" spans="2:5" ht="21.6" customHeight="1" x14ac:dyDescent="0.25">
      <c r="C133" s="206" t="s">
        <v>241</v>
      </c>
      <c r="D133" s="207"/>
      <c r="E133" s="208">
        <f>D131*E128</f>
        <v>11679.309827906334</v>
      </c>
    </row>
  </sheetData>
  <mergeCells count="81">
    <mergeCell ref="B129:E129"/>
    <mergeCell ref="B123:C123"/>
    <mergeCell ref="B125:E125"/>
    <mergeCell ref="B126:C126"/>
    <mergeCell ref="B127:E127"/>
    <mergeCell ref="A128:C128"/>
    <mergeCell ref="B118:C118"/>
    <mergeCell ref="B119:C119"/>
    <mergeCell ref="B120:C120"/>
    <mergeCell ref="B121:C121"/>
    <mergeCell ref="B122:C122"/>
    <mergeCell ref="B113:C113"/>
    <mergeCell ref="B114:C114"/>
    <mergeCell ref="B115:C115"/>
    <mergeCell ref="B116:E116"/>
    <mergeCell ref="B117:C117"/>
    <mergeCell ref="B108:C108"/>
    <mergeCell ref="B109:E109"/>
    <mergeCell ref="B110:C110"/>
    <mergeCell ref="B111:E111"/>
    <mergeCell ref="B112:C112"/>
    <mergeCell ref="B103:C103"/>
    <mergeCell ref="B104:C104"/>
    <mergeCell ref="B105:C105"/>
    <mergeCell ref="B106:C106"/>
    <mergeCell ref="B107:C107"/>
    <mergeCell ref="B98:C98"/>
    <mergeCell ref="B99:C99"/>
    <mergeCell ref="B100:C100"/>
    <mergeCell ref="B101:C101"/>
    <mergeCell ref="B102:C102"/>
    <mergeCell ref="B93:C93"/>
    <mergeCell ref="B94:C94"/>
    <mergeCell ref="B95:C95"/>
    <mergeCell ref="B96:C96"/>
    <mergeCell ref="B97:C97"/>
    <mergeCell ref="B88:C88"/>
    <mergeCell ref="B89:C89"/>
    <mergeCell ref="B90:C90"/>
    <mergeCell ref="B91:C91"/>
    <mergeCell ref="B92:C92"/>
    <mergeCell ref="B83:C83"/>
    <mergeCell ref="B84:C84"/>
    <mergeCell ref="B85:C85"/>
    <mergeCell ref="B86:C86"/>
    <mergeCell ref="B87:C87"/>
    <mergeCell ref="B78:C78"/>
    <mergeCell ref="B79:C79"/>
    <mergeCell ref="B80:C80"/>
    <mergeCell ref="B81:C81"/>
    <mergeCell ref="B82:C82"/>
    <mergeCell ref="B73:C73"/>
    <mergeCell ref="B74:C74"/>
    <mergeCell ref="B75:C75"/>
    <mergeCell ref="B76:C76"/>
    <mergeCell ref="B77:C77"/>
    <mergeCell ref="B68:C68"/>
    <mergeCell ref="B69:C69"/>
    <mergeCell ref="B70:C70"/>
    <mergeCell ref="B71:C71"/>
    <mergeCell ref="B72:C72"/>
    <mergeCell ref="B63:C63"/>
    <mergeCell ref="B64:C64"/>
    <mergeCell ref="B65:C65"/>
    <mergeCell ref="B66:C66"/>
    <mergeCell ref="B67:C67"/>
    <mergeCell ref="A53:E53"/>
    <mergeCell ref="A57:E57"/>
    <mergeCell ref="A59:E59"/>
    <mergeCell ref="A61:E61"/>
    <mergeCell ref="B62:C62"/>
    <mergeCell ref="A12:E12"/>
    <mergeCell ref="A24:E24"/>
    <mergeCell ref="A35:E35"/>
    <mergeCell ref="A44:E44"/>
    <mergeCell ref="A48:E48"/>
    <mergeCell ref="A1:E1"/>
    <mergeCell ref="A2:E2"/>
    <mergeCell ref="A3:E3"/>
    <mergeCell ref="A4:E4"/>
    <mergeCell ref="A7:E7"/>
  </mergeCells>
  <pageMargins left="0.78749999999999998" right="0.78749999999999998" top="1.05277777777778" bottom="1.05277777777778" header="0.78749999999999998" footer="0.78749999999999998"/>
  <pageSetup paperSize="9" firstPageNumber="0" fitToHeight="2" orientation="portrait" horizontalDpi="300" verticalDpi="300"/>
  <headerFooter>
    <oddHeader>&amp;C&amp;"Times New Roman,Normal"&amp;12&amp;A</oddHeader>
    <oddFooter>&amp;C&amp;"Times New Roman,Normal"&amp;12Página &amp;P</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224"/>
  <sheetViews>
    <sheetView zoomScale="75" zoomScaleNormal="75" workbookViewId="0">
      <selection activeCell="Q118" sqref="Q118"/>
    </sheetView>
  </sheetViews>
  <sheetFormatPr defaultRowHeight="15" x14ac:dyDescent="0.25"/>
  <cols>
    <col min="1" max="1" width="7.140625" style="161" customWidth="1"/>
    <col min="2" max="2" width="29.28515625" style="161" customWidth="1"/>
    <col min="3" max="3" width="55.140625" style="161" customWidth="1"/>
    <col min="4" max="4" width="12.85546875" style="161" customWidth="1"/>
    <col min="5" max="5" width="15.140625" style="161" customWidth="1"/>
    <col min="6" max="6" width="10.7109375" style="161" hidden="1" customWidth="1"/>
    <col min="7" max="7" width="9.140625" style="161" hidden="1" customWidth="1"/>
    <col min="8" max="8" width="11.7109375" style="161" hidden="1" customWidth="1"/>
    <col min="9" max="9" width="10.7109375" style="161" hidden="1" customWidth="1"/>
    <col min="10" max="10" width="9.140625" style="161" hidden="1" customWidth="1"/>
    <col min="11" max="11" width="11.28515625" style="161" hidden="1" customWidth="1"/>
    <col min="12" max="1025" width="8.7109375" style="161" customWidth="1"/>
  </cols>
  <sheetData>
    <row r="1" spans="1:11" ht="45" x14ac:dyDescent="0.25">
      <c r="A1" s="275" t="s">
        <v>62</v>
      </c>
      <c r="B1" s="275"/>
      <c r="C1" s="275"/>
      <c r="D1" s="275"/>
      <c r="E1" s="275"/>
      <c r="G1" s="162" t="s">
        <v>63</v>
      </c>
      <c r="H1" s="163" t="s">
        <v>64</v>
      </c>
      <c r="I1" s="164" t="s">
        <v>65</v>
      </c>
      <c r="J1" s="164" t="s">
        <v>66</v>
      </c>
      <c r="K1" s="164" t="s">
        <v>67</v>
      </c>
    </row>
    <row r="2" spans="1:11" ht="23.25" x14ac:dyDescent="0.25">
      <c r="A2" s="276" t="s">
        <v>242</v>
      </c>
      <c r="B2" s="276"/>
      <c r="C2" s="276"/>
      <c r="D2" s="276"/>
      <c r="E2" s="276"/>
      <c r="G2" s="165">
        <f>'MEMÓRIA CÁLCULO DAS OBRIGAÇÕES'!L4</f>
        <v>0</v>
      </c>
      <c r="H2" s="165">
        <f>'MEMÓRIA CÁLCULO DAS OBRIGAÇÕES'!M4</f>
        <v>0</v>
      </c>
      <c r="I2" s="165">
        <f>'MEMÓRIA CÁLCULO DAS OBRIGAÇÕES'!N4</f>
        <v>0</v>
      </c>
      <c r="J2" s="166">
        <f>'MEMÓRIA CÁLCULO DAS OBRIGAÇÕES'!O4</f>
        <v>0</v>
      </c>
      <c r="K2" s="167">
        <f>'MEMÓRIA CÁLCULO DAS OBRIGAÇÕES'!P4</f>
        <v>0</v>
      </c>
    </row>
    <row r="3" spans="1:11" ht="18" customHeight="1" x14ac:dyDescent="0.25">
      <c r="A3" s="295" t="s">
        <v>243</v>
      </c>
      <c r="B3" s="295"/>
      <c r="C3" s="295"/>
      <c r="D3" s="295"/>
      <c r="E3" s="295"/>
    </row>
    <row r="4" spans="1:11" x14ac:dyDescent="0.25">
      <c r="A4" s="278"/>
      <c r="B4" s="278"/>
      <c r="C4" s="278"/>
      <c r="D4" s="278"/>
      <c r="E4" s="278"/>
    </row>
    <row r="5" spans="1:11" x14ac:dyDescent="0.25">
      <c r="A5" s="168"/>
      <c r="B5" s="169"/>
      <c r="C5" s="169"/>
      <c r="D5" s="170" t="s">
        <v>28</v>
      </c>
      <c r="E5" s="171" t="s">
        <v>70</v>
      </c>
      <c r="K5" s="161" t="s">
        <v>28</v>
      </c>
    </row>
    <row r="6" spans="1:11" x14ac:dyDescent="0.25">
      <c r="A6" s="172" t="s">
        <v>71</v>
      </c>
      <c r="B6" s="169"/>
      <c r="C6" s="173" t="s">
        <v>72</v>
      </c>
      <c r="D6" s="174" t="s">
        <v>73</v>
      </c>
      <c r="E6" s="175">
        <v>1412.4</v>
      </c>
      <c r="K6" s="161" t="s">
        <v>73</v>
      </c>
    </row>
    <row r="7" spans="1:11" x14ac:dyDescent="0.25">
      <c r="A7" s="279"/>
      <c r="B7" s="279"/>
      <c r="C7" s="279"/>
      <c r="D7" s="279"/>
      <c r="E7" s="279"/>
    </row>
    <row r="8" spans="1:11" x14ac:dyDescent="0.25">
      <c r="A8" s="172" t="s">
        <v>74</v>
      </c>
      <c r="B8" s="169"/>
      <c r="C8" s="173" t="s">
        <v>75</v>
      </c>
      <c r="D8" s="170" t="s">
        <v>28</v>
      </c>
      <c r="E8" s="171" t="s">
        <v>70</v>
      </c>
      <c r="K8" s="161" t="s">
        <v>28</v>
      </c>
    </row>
    <row r="9" spans="1:11" x14ac:dyDescent="0.25">
      <c r="A9" s="168"/>
      <c r="B9" s="169"/>
      <c r="C9" s="169" t="s">
        <v>76</v>
      </c>
      <c r="D9" s="174" t="s">
        <v>73</v>
      </c>
      <c r="E9" s="175">
        <v>1412.4</v>
      </c>
      <c r="K9" s="161" t="s">
        <v>73</v>
      </c>
    </row>
    <row r="10" spans="1:11" x14ac:dyDescent="0.25">
      <c r="A10" s="168"/>
      <c r="B10" s="169"/>
      <c r="C10" s="169" t="s">
        <v>77</v>
      </c>
      <c r="D10" s="174" t="s">
        <v>73</v>
      </c>
      <c r="E10" s="175"/>
      <c r="K10" s="161" t="s">
        <v>73</v>
      </c>
    </row>
    <row r="11" spans="1:11" x14ac:dyDescent="0.25">
      <c r="A11" s="168"/>
      <c r="B11" s="169"/>
      <c r="C11" s="173" t="s">
        <v>78</v>
      </c>
      <c r="D11" s="174" t="s">
        <v>73</v>
      </c>
      <c r="E11" s="176">
        <f>E9+E10</f>
        <v>1412.4</v>
      </c>
      <c r="K11" s="161" t="s">
        <v>73</v>
      </c>
    </row>
    <row r="12" spans="1:11" x14ac:dyDescent="0.25">
      <c r="A12" s="279"/>
      <c r="B12" s="279"/>
      <c r="C12" s="279"/>
      <c r="D12" s="279"/>
      <c r="E12" s="279"/>
    </row>
    <row r="13" spans="1:11" x14ac:dyDescent="0.25">
      <c r="A13" s="172" t="s">
        <v>79</v>
      </c>
      <c r="B13" s="169"/>
      <c r="C13" s="173" t="s">
        <v>80</v>
      </c>
      <c r="D13" s="170" t="s">
        <v>28</v>
      </c>
      <c r="E13" s="171" t="s">
        <v>70</v>
      </c>
      <c r="K13" s="161" t="s">
        <v>28</v>
      </c>
    </row>
    <row r="14" spans="1:11" x14ac:dyDescent="0.25">
      <c r="A14" s="168"/>
      <c r="B14" s="170" t="s">
        <v>81</v>
      </c>
      <c r="C14" s="173" t="s">
        <v>82</v>
      </c>
      <c r="D14" s="174" t="s">
        <v>73</v>
      </c>
      <c r="E14" s="177" t="s">
        <v>73</v>
      </c>
      <c r="K14" s="161" t="s">
        <v>73</v>
      </c>
    </row>
    <row r="15" spans="1:11" x14ac:dyDescent="0.25">
      <c r="A15" s="168"/>
      <c r="B15" s="174" t="s">
        <v>83</v>
      </c>
      <c r="C15" s="169" t="s">
        <v>84</v>
      </c>
      <c r="D15" s="178">
        <v>0.2</v>
      </c>
      <c r="E15" s="175">
        <f t="shared" ref="E15:E22" si="0">$E$11*D15</f>
        <v>282.48</v>
      </c>
      <c r="K15" s="161">
        <v>0.2</v>
      </c>
    </row>
    <row r="16" spans="1:11" x14ac:dyDescent="0.25">
      <c r="A16" s="168"/>
      <c r="B16" s="174" t="s">
        <v>85</v>
      </c>
      <c r="C16" s="169" t="s">
        <v>86</v>
      </c>
      <c r="D16" s="178">
        <v>0.08</v>
      </c>
      <c r="E16" s="175">
        <f t="shared" si="0"/>
        <v>112.992</v>
      </c>
      <c r="K16" s="161">
        <v>0.08</v>
      </c>
    </row>
    <row r="17" spans="1:11" x14ac:dyDescent="0.25">
      <c r="A17" s="168"/>
      <c r="B17" s="174" t="s">
        <v>87</v>
      </c>
      <c r="C17" s="169" t="s">
        <v>88</v>
      </c>
      <c r="D17" s="178">
        <v>1.4999999999999999E-2</v>
      </c>
      <c r="E17" s="175">
        <f t="shared" si="0"/>
        <v>21.186</v>
      </c>
      <c r="K17" s="161">
        <v>1.4999999999999999E-2</v>
      </c>
    </row>
    <row r="18" spans="1:11" x14ac:dyDescent="0.25">
      <c r="A18" s="168"/>
      <c r="B18" s="174" t="s">
        <v>89</v>
      </c>
      <c r="C18" s="169" t="s">
        <v>90</v>
      </c>
      <c r="D18" s="178">
        <v>0.01</v>
      </c>
      <c r="E18" s="175">
        <f t="shared" si="0"/>
        <v>14.124000000000001</v>
      </c>
      <c r="K18" s="161">
        <v>0.01</v>
      </c>
    </row>
    <row r="19" spans="1:11" x14ac:dyDescent="0.25">
      <c r="A19" s="168"/>
      <c r="B19" s="174" t="s">
        <v>91</v>
      </c>
      <c r="C19" s="169" t="s">
        <v>92</v>
      </c>
      <c r="D19" s="178">
        <v>2E-3</v>
      </c>
      <c r="E19" s="175">
        <f t="shared" si="0"/>
        <v>2.8248000000000002</v>
      </c>
      <c r="K19" s="161">
        <v>2E-3</v>
      </c>
    </row>
    <row r="20" spans="1:11" x14ac:dyDescent="0.25">
      <c r="A20" s="168"/>
      <c r="B20" s="174" t="s">
        <v>93</v>
      </c>
      <c r="C20" s="169" t="s">
        <v>94</v>
      </c>
      <c r="D20" s="178">
        <v>6.0000000000000001E-3</v>
      </c>
      <c r="E20" s="175">
        <f t="shared" si="0"/>
        <v>8.474400000000001</v>
      </c>
      <c r="K20" s="161">
        <v>6.0000000000000001E-3</v>
      </c>
    </row>
    <row r="21" spans="1:11" x14ac:dyDescent="0.25">
      <c r="A21" s="168"/>
      <c r="B21" s="174" t="s">
        <v>95</v>
      </c>
      <c r="C21" s="169" t="s">
        <v>96</v>
      </c>
      <c r="D21" s="178">
        <v>2.5000000000000001E-2</v>
      </c>
      <c r="E21" s="175">
        <f t="shared" si="0"/>
        <v>35.31</v>
      </c>
      <c r="K21" s="161">
        <v>2.5000000000000001E-2</v>
      </c>
    </row>
    <row r="22" spans="1:11" ht="25.5" x14ac:dyDescent="0.25">
      <c r="A22" s="168"/>
      <c r="B22" s="174" t="s">
        <v>97</v>
      </c>
      <c r="C22" s="169" t="s">
        <v>98</v>
      </c>
      <c r="D22" s="178">
        <v>5.2499999999999998E-2</v>
      </c>
      <c r="E22" s="175">
        <f t="shared" si="0"/>
        <v>74.150999999999996</v>
      </c>
      <c r="K22" s="161">
        <v>5.2499999999999998E-2</v>
      </c>
    </row>
    <row r="23" spans="1:11" x14ac:dyDescent="0.25">
      <c r="A23" s="168"/>
      <c r="B23" s="169"/>
      <c r="C23" s="170" t="s">
        <v>99</v>
      </c>
      <c r="D23" s="179">
        <v>0.39050000000000001</v>
      </c>
      <c r="E23" s="176">
        <f>SUM(E15:E22)</f>
        <v>551.54219999999998</v>
      </c>
      <c r="K23" s="161">
        <v>0.39050000000000001</v>
      </c>
    </row>
    <row r="24" spans="1:11" x14ac:dyDescent="0.25">
      <c r="A24" s="279"/>
      <c r="B24" s="279"/>
      <c r="C24" s="279"/>
      <c r="D24" s="279"/>
      <c r="E24" s="279"/>
    </row>
    <row r="25" spans="1:11" x14ac:dyDescent="0.25">
      <c r="A25" s="168"/>
      <c r="B25" s="170" t="s">
        <v>100</v>
      </c>
      <c r="C25" s="173" t="s">
        <v>101</v>
      </c>
      <c r="D25" s="170" t="s">
        <v>28</v>
      </c>
      <c r="E25" s="171" t="s">
        <v>70</v>
      </c>
      <c r="K25" s="161" t="s">
        <v>28</v>
      </c>
    </row>
    <row r="26" spans="1:11" x14ac:dyDescent="0.25">
      <c r="A26" s="168"/>
      <c r="B26" s="174" t="s">
        <v>102</v>
      </c>
      <c r="C26" s="169" t="s">
        <v>103</v>
      </c>
      <c r="D26" s="178">
        <v>8.3330000000000001E-2</v>
      </c>
      <c r="E26" s="175">
        <f t="shared" ref="E26:E33" si="1">$E$11*D26</f>
        <v>117.69529200000001</v>
      </c>
      <c r="K26" s="161">
        <v>8.3330000000000001E-2</v>
      </c>
    </row>
    <row r="27" spans="1:11" x14ac:dyDescent="0.25">
      <c r="A27" s="168"/>
      <c r="B27" s="174" t="s">
        <v>104</v>
      </c>
      <c r="C27" s="169" t="s">
        <v>105</v>
      </c>
      <c r="D27" s="178">
        <v>0.11111</v>
      </c>
      <c r="E27" s="175">
        <f t="shared" si="1"/>
        <v>156.93176400000002</v>
      </c>
      <c r="K27" s="161">
        <v>0.11111</v>
      </c>
    </row>
    <row r="28" spans="1:11" x14ac:dyDescent="0.25">
      <c r="A28" s="168"/>
      <c r="B28" s="174" t="s">
        <v>106</v>
      </c>
      <c r="C28" s="169" t="s">
        <v>107</v>
      </c>
      <c r="D28" s="178">
        <v>1.9439999999999999E-2</v>
      </c>
      <c r="E28" s="175">
        <f t="shared" si="1"/>
        <v>27.457056000000001</v>
      </c>
      <c r="K28" s="161">
        <v>1.9439999999999999E-2</v>
      </c>
    </row>
    <row r="29" spans="1:11" x14ac:dyDescent="0.25">
      <c r="A29" s="168"/>
      <c r="B29" s="174" t="s">
        <v>108</v>
      </c>
      <c r="C29" s="169" t="s">
        <v>109</v>
      </c>
      <c r="D29" s="178">
        <v>1.389E-2</v>
      </c>
      <c r="E29" s="175">
        <f t="shared" si="1"/>
        <v>19.618236</v>
      </c>
      <c r="K29" s="161">
        <v>1.389E-2</v>
      </c>
    </row>
    <row r="30" spans="1:11" x14ac:dyDescent="0.25">
      <c r="A30" s="168"/>
      <c r="B30" s="174" t="s">
        <v>110</v>
      </c>
      <c r="C30" s="169" t="s">
        <v>111</v>
      </c>
      <c r="D30" s="178">
        <v>3.3300000000000001E-3</v>
      </c>
      <c r="E30" s="175">
        <f t="shared" si="1"/>
        <v>4.7032920000000003</v>
      </c>
      <c r="K30" s="161">
        <v>3.3300000000000001E-3</v>
      </c>
    </row>
    <row r="31" spans="1:11" x14ac:dyDescent="0.25">
      <c r="A31" s="168"/>
      <c r="B31" s="174" t="s">
        <v>112</v>
      </c>
      <c r="C31" s="169" t="s">
        <v>113</v>
      </c>
      <c r="D31" s="178">
        <v>2.7699999999999999E-3</v>
      </c>
      <c r="E31" s="175">
        <f t="shared" si="1"/>
        <v>3.9123480000000002</v>
      </c>
      <c r="K31" s="161">
        <v>2.7699999999999999E-3</v>
      </c>
    </row>
    <row r="32" spans="1:11" x14ac:dyDescent="0.25">
      <c r="A32" s="168"/>
      <c r="B32" s="174" t="s">
        <v>114</v>
      </c>
      <c r="C32" s="169" t="s">
        <v>115</v>
      </c>
      <c r="D32" s="178">
        <v>7.3999999999999999E-4</v>
      </c>
      <c r="E32" s="175">
        <f t="shared" si="1"/>
        <v>1.0451760000000001</v>
      </c>
      <c r="K32" s="161">
        <v>7.3999999999999999E-4</v>
      </c>
    </row>
    <row r="33" spans="1:11" x14ac:dyDescent="0.25">
      <c r="A33" s="168"/>
      <c r="B33" s="174" t="s">
        <v>116</v>
      </c>
      <c r="C33" s="169" t="s">
        <v>117</v>
      </c>
      <c r="D33" s="178">
        <v>2.1000000000000001E-4</v>
      </c>
      <c r="E33" s="175">
        <f t="shared" si="1"/>
        <v>0.29660400000000003</v>
      </c>
      <c r="K33" s="161">
        <v>2.1000000000000001E-4</v>
      </c>
    </row>
    <row r="34" spans="1:11" x14ac:dyDescent="0.25">
      <c r="A34" s="168"/>
      <c r="B34" s="169"/>
      <c r="C34" s="170" t="s">
        <v>118</v>
      </c>
      <c r="D34" s="179">
        <v>0.23482</v>
      </c>
      <c r="E34" s="176">
        <f>SUM(E26:E33)</f>
        <v>331.6597680000001</v>
      </c>
      <c r="K34" s="161">
        <v>0.23482</v>
      </c>
    </row>
    <row r="35" spans="1:11" x14ac:dyDescent="0.25">
      <c r="A35" s="279"/>
      <c r="B35" s="279"/>
      <c r="C35" s="279"/>
      <c r="D35" s="279"/>
      <c r="E35" s="279"/>
    </row>
    <row r="36" spans="1:11" ht="25.5" x14ac:dyDescent="0.25">
      <c r="A36" s="168"/>
      <c r="B36" s="170" t="s">
        <v>119</v>
      </c>
      <c r="C36" s="173" t="s">
        <v>120</v>
      </c>
      <c r="D36" s="170" t="s">
        <v>28</v>
      </c>
      <c r="E36" s="171" t="s">
        <v>70</v>
      </c>
      <c r="K36" s="161" t="s">
        <v>28</v>
      </c>
    </row>
    <row r="37" spans="1:11" x14ac:dyDescent="0.25">
      <c r="A37" s="168"/>
      <c r="B37" s="174" t="s">
        <v>121</v>
      </c>
      <c r="C37" s="169" t="s">
        <v>122</v>
      </c>
      <c r="D37" s="178">
        <v>4.1700000000000001E-3</v>
      </c>
      <c r="E37" s="175">
        <f t="shared" ref="E37:E42" si="2">$E$11*D37</f>
        <v>5.8897080000000006</v>
      </c>
      <c r="K37" s="161">
        <v>4.1700000000000001E-3</v>
      </c>
    </row>
    <row r="38" spans="1:11" x14ac:dyDescent="0.25">
      <c r="A38" s="168"/>
      <c r="B38" s="174" t="s">
        <v>123</v>
      </c>
      <c r="C38" s="169" t="s">
        <v>124</v>
      </c>
      <c r="D38" s="178">
        <v>1.67E-3</v>
      </c>
      <c r="E38" s="175">
        <f t="shared" si="2"/>
        <v>2.358708</v>
      </c>
      <c r="K38" s="161">
        <v>1.67E-3</v>
      </c>
    </row>
    <row r="39" spans="1:11" ht="38.25" x14ac:dyDescent="0.25">
      <c r="A39" s="168"/>
      <c r="B39" s="174" t="s">
        <v>125</v>
      </c>
      <c r="C39" s="169" t="s">
        <v>126</v>
      </c>
      <c r="D39" s="178">
        <v>3.2000000000000001E-2</v>
      </c>
      <c r="E39" s="175">
        <f t="shared" si="2"/>
        <v>45.196800000000003</v>
      </c>
      <c r="K39" s="161">
        <v>3.2000000000000001E-2</v>
      </c>
    </row>
    <row r="40" spans="1:11" ht="38.25" x14ac:dyDescent="0.25">
      <c r="A40" s="168"/>
      <c r="B40" s="174" t="s">
        <v>127</v>
      </c>
      <c r="C40" s="169" t="s">
        <v>128</v>
      </c>
      <c r="D40" s="178">
        <v>1.6000000000000001E-3</v>
      </c>
      <c r="E40" s="175">
        <f t="shared" si="2"/>
        <v>2.2598400000000001</v>
      </c>
      <c r="K40" s="161">
        <v>1.6000000000000001E-3</v>
      </c>
    </row>
    <row r="41" spans="1:11" ht="38.25" x14ac:dyDescent="0.25">
      <c r="A41" s="168"/>
      <c r="B41" s="174" t="s">
        <v>129</v>
      </c>
      <c r="C41" s="169" t="s">
        <v>130</v>
      </c>
      <c r="D41" s="178">
        <v>8.0000000000000002E-3</v>
      </c>
      <c r="E41" s="175">
        <f t="shared" si="2"/>
        <v>11.299200000000001</v>
      </c>
      <c r="K41" s="161">
        <v>8.0000000000000002E-3</v>
      </c>
    </row>
    <row r="42" spans="1:11" ht="38.25" x14ac:dyDescent="0.25">
      <c r="A42" s="168"/>
      <c r="B42" s="174" t="s">
        <v>131</v>
      </c>
      <c r="C42" s="169" t="s">
        <v>132</v>
      </c>
      <c r="D42" s="178">
        <v>4.0000000000000002E-4</v>
      </c>
      <c r="E42" s="175">
        <f t="shared" si="2"/>
        <v>0.56496000000000002</v>
      </c>
      <c r="K42" s="161">
        <v>4.0000000000000002E-4</v>
      </c>
    </row>
    <row r="43" spans="1:11" x14ac:dyDescent="0.25">
      <c r="A43" s="168"/>
      <c r="B43" s="169"/>
      <c r="C43" s="170" t="s">
        <v>133</v>
      </c>
      <c r="D43" s="179">
        <v>4.7840000000000001E-2</v>
      </c>
      <c r="E43" s="176">
        <f>SUM(E37:E42)</f>
        <v>67.569215999999997</v>
      </c>
      <c r="K43" s="161">
        <v>4.7840000000000001E-2</v>
      </c>
    </row>
    <row r="44" spans="1:11" x14ac:dyDescent="0.25">
      <c r="A44" s="279"/>
      <c r="B44" s="279"/>
      <c r="C44" s="279"/>
      <c r="D44" s="279"/>
      <c r="E44" s="279"/>
    </row>
    <row r="45" spans="1:11" x14ac:dyDescent="0.25">
      <c r="A45" s="168"/>
      <c r="B45" s="170" t="s">
        <v>134</v>
      </c>
      <c r="C45" s="173" t="s">
        <v>135</v>
      </c>
      <c r="D45" s="170" t="s">
        <v>28</v>
      </c>
      <c r="E45" s="171" t="s">
        <v>70</v>
      </c>
      <c r="K45" s="161" t="s">
        <v>28</v>
      </c>
    </row>
    <row r="46" spans="1:11" ht="25.5" x14ac:dyDescent="0.25">
      <c r="A46" s="168"/>
      <c r="B46" s="174" t="s">
        <v>136</v>
      </c>
      <c r="C46" s="169" t="s">
        <v>137</v>
      </c>
      <c r="D46" s="178">
        <v>9.1700000000000004E-2</v>
      </c>
      <c r="E46" s="175">
        <f>$E$11*D46</f>
        <v>129.51708000000002</v>
      </c>
      <c r="K46" s="161">
        <v>9.1700000000000004E-2</v>
      </c>
    </row>
    <row r="47" spans="1:11" x14ac:dyDescent="0.25">
      <c r="A47" s="168"/>
      <c r="B47" s="169"/>
      <c r="C47" s="170" t="s">
        <v>138</v>
      </c>
      <c r="D47" s="179">
        <v>9.1700000000000004E-2</v>
      </c>
      <c r="E47" s="176">
        <f>E46</f>
        <v>129.51708000000002</v>
      </c>
      <c r="K47" s="161">
        <v>9.1700000000000004E-2</v>
      </c>
    </row>
    <row r="48" spans="1:11" x14ac:dyDescent="0.25">
      <c r="A48" s="279"/>
      <c r="B48" s="279"/>
      <c r="C48" s="279"/>
      <c r="D48" s="279"/>
      <c r="E48" s="279"/>
    </row>
    <row r="49" spans="1:11" ht="25.5" x14ac:dyDescent="0.25">
      <c r="A49" s="168"/>
      <c r="B49" s="170" t="s">
        <v>139</v>
      </c>
      <c r="C49" s="173" t="s">
        <v>140</v>
      </c>
      <c r="D49" s="170" t="s">
        <v>28</v>
      </c>
      <c r="E49" s="171" t="s">
        <v>70</v>
      </c>
      <c r="K49" s="161" t="s">
        <v>28</v>
      </c>
    </row>
    <row r="50" spans="1:11" ht="25.5" x14ac:dyDescent="0.25">
      <c r="A50" s="168"/>
      <c r="B50" s="174" t="s">
        <v>141</v>
      </c>
      <c r="C50" s="169" t="s">
        <v>142</v>
      </c>
      <c r="D50" s="178">
        <v>3.3E-4</v>
      </c>
      <c r="E50" s="175">
        <f>$E$11*D50</f>
        <v>0.46609200000000001</v>
      </c>
      <c r="K50" s="161">
        <v>3.3E-4</v>
      </c>
    </row>
    <row r="51" spans="1:11" ht="25.5" x14ac:dyDescent="0.25">
      <c r="A51" s="168"/>
      <c r="B51" s="174" t="s">
        <v>143</v>
      </c>
      <c r="C51" s="169" t="s">
        <v>144</v>
      </c>
      <c r="D51" s="178">
        <v>2.5999999999999998E-4</v>
      </c>
      <c r="E51" s="175">
        <f>$E$11*D51</f>
        <v>0.36722399999999999</v>
      </c>
      <c r="K51" s="161">
        <v>2.5999999999999998E-4</v>
      </c>
    </row>
    <row r="52" spans="1:11" x14ac:dyDescent="0.25">
      <c r="A52" s="168"/>
      <c r="B52" s="169"/>
      <c r="C52" s="170" t="s">
        <v>145</v>
      </c>
      <c r="D52" s="179">
        <v>5.9000000000000003E-4</v>
      </c>
      <c r="E52" s="176">
        <f>E50+E51</f>
        <v>0.83331599999999995</v>
      </c>
      <c r="K52" s="161">
        <v>5.9000000000000003E-4</v>
      </c>
    </row>
    <row r="53" spans="1:11" x14ac:dyDescent="0.25">
      <c r="A53" s="279"/>
      <c r="B53" s="279"/>
      <c r="C53" s="279"/>
      <c r="D53" s="279"/>
      <c r="E53" s="279"/>
    </row>
    <row r="54" spans="1:11" ht="25.5" x14ac:dyDescent="0.25">
      <c r="A54" s="168"/>
      <c r="B54" s="170" t="s">
        <v>146</v>
      </c>
      <c r="C54" s="173" t="s">
        <v>147</v>
      </c>
      <c r="D54" s="170" t="s">
        <v>28</v>
      </c>
      <c r="E54" s="171" t="s">
        <v>70</v>
      </c>
      <c r="K54" s="161" t="s">
        <v>28</v>
      </c>
    </row>
    <row r="55" spans="1:11" x14ac:dyDescent="0.25">
      <c r="A55" s="168"/>
      <c r="B55" s="174" t="s">
        <v>148</v>
      </c>
      <c r="C55" s="169" t="s">
        <v>149</v>
      </c>
      <c r="D55" s="178">
        <v>2.82E-3</v>
      </c>
      <c r="E55" s="175">
        <f>$E$11*D55</f>
        <v>3.9829680000000005</v>
      </c>
      <c r="K55" s="161">
        <v>2.82E-3</v>
      </c>
    </row>
    <row r="56" spans="1:11" x14ac:dyDescent="0.25">
      <c r="A56" s="168"/>
      <c r="B56" s="169"/>
      <c r="C56" s="170" t="s">
        <v>150</v>
      </c>
      <c r="D56" s="179">
        <v>2.82E-3</v>
      </c>
      <c r="E56" s="176">
        <f>E55</f>
        <v>3.9829680000000005</v>
      </c>
      <c r="K56" s="161">
        <v>2.82E-3</v>
      </c>
    </row>
    <row r="57" spans="1:11" x14ac:dyDescent="0.25">
      <c r="A57" s="279"/>
      <c r="B57" s="279"/>
      <c r="C57" s="279"/>
      <c r="D57" s="279"/>
      <c r="E57" s="279"/>
    </row>
    <row r="58" spans="1:11" ht="15" customHeight="1" x14ac:dyDescent="0.25">
      <c r="A58" s="168"/>
      <c r="B58" s="280" t="s">
        <v>151</v>
      </c>
      <c r="C58" s="280"/>
      <c r="D58" s="179">
        <v>0.76827000000000001</v>
      </c>
      <c r="E58" s="176">
        <f>SUM(E56,E52,E47,E43,E34,E23)</f>
        <v>1085.1045480000002</v>
      </c>
      <c r="K58" s="161">
        <v>0.76827000000000001</v>
      </c>
    </row>
    <row r="59" spans="1:11" x14ac:dyDescent="0.25">
      <c r="A59" s="279"/>
      <c r="B59" s="279"/>
      <c r="C59" s="279"/>
      <c r="D59" s="279"/>
      <c r="E59" s="279"/>
    </row>
    <row r="60" spans="1:11" ht="15" customHeight="1" x14ac:dyDescent="0.25">
      <c r="A60" s="168"/>
      <c r="B60" s="280" t="s">
        <v>152</v>
      </c>
      <c r="C60" s="280"/>
      <c r="D60" s="170"/>
      <c r="E60" s="176">
        <f>E58+E11</f>
        <v>2497.5045480000003</v>
      </c>
    </row>
    <row r="61" spans="1:11" x14ac:dyDescent="0.25">
      <c r="A61" s="279"/>
      <c r="B61" s="279"/>
      <c r="C61" s="279"/>
      <c r="D61" s="279"/>
      <c r="E61" s="279"/>
    </row>
    <row r="62" spans="1:11" ht="15" customHeight="1" x14ac:dyDescent="0.25">
      <c r="A62" s="172" t="s">
        <v>153</v>
      </c>
      <c r="B62" s="280" t="s">
        <v>154</v>
      </c>
      <c r="C62" s="280"/>
      <c r="D62" s="170"/>
      <c r="E62" s="171" t="s">
        <v>70</v>
      </c>
    </row>
    <row r="63" spans="1:11" ht="15" customHeight="1" x14ac:dyDescent="0.25">
      <c r="A63" s="180"/>
      <c r="B63" s="281" t="s">
        <v>155</v>
      </c>
      <c r="C63" s="281"/>
      <c r="D63" s="181"/>
      <c r="E63" s="175">
        <f>(D64+D65)*2/12</f>
        <v>2.9266666666666672</v>
      </c>
    </row>
    <row r="64" spans="1:11" ht="13.9" customHeight="1" x14ac:dyDescent="0.25">
      <c r="A64" s="180"/>
      <c r="B64" s="282" t="s">
        <v>156</v>
      </c>
      <c r="C64" s="282"/>
      <c r="D64" s="182">
        <v>9.74</v>
      </c>
      <c r="E64" s="183"/>
      <c r="F64" s="184">
        <v>9.74</v>
      </c>
      <c r="G64" s="185">
        <v>38.96</v>
      </c>
      <c r="K64" s="161">
        <v>38.96</v>
      </c>
    </row>
    <row r="65" spans="1:11" ht="13.9" customHeight="1" x14ac:dyDescent="0.25">
      <c r="A65" s="180"/>
      <c r="B65" s="282" t="s">
        <v>157</v>
      </c>
      <c r="C65" s="282"/>
      <c r="D65" s="182">
        <v>7.82</v>
      </c>
      <c r="E65" s="183"/>
      <c r="F65" s="184">
        <v>7.8224999999999998</v>
      </c>
      <c r="G65" s="185">
        <v>31.29</v>
      </c>
      <c r="K65" s="161">
        <v>31.29</v>
      </c>
    </row>
    <row r="66" spans="1:11" ht="15" customHeight="1" x14ac:dyDescent="0.25">
      <c r="A66" s="180"/>
      <c r="B66" s="281" t="s">
        <v>158</v>
      </c>
      <c r="C66" s="281"/>
      <c r="D66" s="181"/>
      <c r="E66" s="175">
        <f>(D67+D68)*2/12</f>
        <v>2.0266666666666668</v>
      </c>
      <c r="F66" s="187"/>
      <c r="G66" s="187"/>
    </row>
    <row r="67" spans="1:11" ht="13.9" customHeight="1" x14ac:dyDescent="0.25">
      <c r="A67" s="180"/>
      <c r="B67" s="282" t="s">
        <v>159</v>
      </c>
      <c r="C67" s="282"/>
      <c r="D67" s="182">
        <v>3.56</v>
      </c>
      <c r="E67" s="183"/>
      <c r="F67" s="184">
        <v>3.5625</v>
      </c>
      <c r="G67" s="185">
        <v>14.25</v>
      </c>
      <c r="K67" s="161">
        <v>14.25</v>
      </c>
    </row>
    <row r="68" spans="1:11" ht="13.9" customHeight="1" x14ac:dyDescent="0.25">
      <c r="A68" s="189"/>
      <c r="B68" s="283" t="s">
        <v>160</v>
      </c>
      <c r="C68" s="283"/>
      <c r="D68" s="182">
        <v>8.6</v>
      </c>
      <c r="E68" s="183"/>
      <c r="F68" s="184">
        <v>8.6024999999999991</v>
      </c>
      <c r="G68" s="185">
        <v>34.409999999999997</v>
      </c>
      <c r="K68" s="161">
        <v>34.409999999999997</v>
      </c>
    </row>
    <row r="69" spans="1:11" ht="90" customHeight="1" x14ac:dyDescent="0.25">
      <c r="A69" s="189"/>
      <c r="B69" s="284" t="s">
        <v>244</v>
      </c>
      <c r="C69" s="284"/>
      <c r="D69" s="182"/>
      <c r="E69" s="188">
        <f>SUM(D70:D78)*4/12</f>
        <v>56.113333333333337</v>
      </c>
    </row>
    <row r="70" spans="1:11" ht="15" customHeight="1" x14ac:dyDescent="0.25">
      <c r="A70" s="189"/>
      <c r="B70" s="284" t="s">
        <v>245</v>
      </c>
      <c r="C70" s="284" t="s">
        <v>245</v>
      </c>
      <c r="D70" s="190">
        <v>8.3000000000000007</v>
      </c>
      <c r="E70" s="183"/>
      <c r="F70" s="219">
        <v>33.200000000000003</v>
      </c>
      <c r="K70" s="161">
        <v>33.200000000000003</v>
      </c>
    </row>
    <row r="71" spans="1:11" ht="15" customHeight="1" x14ac:dyDescent="0.25">
      <c r="A71" s="189"/>
      <c r="B71" s="284" t="s">
        <v>246</v>
      </c>
      <c r="C71" s="284" t="s">
        <v>246</v>
      </c>
      <c r="D71" s="190">
        <v>8.2899999999999991</v>
      </c>
      <c r="E71" s="183"/>
      <c r="F71" s="219">
        <v>33.14</v>
      </c>
      <c r="K71" s="161">
        <v>33.14</v>
      </c>
    </row>
    <row r="72" spans="1:11" ht="15" customHeight="1" x14ac:dyDescent="0.25">
      <c r="A72" s="189"/>
      <c r="B72" s="284" t="s">
        <v>247</v>
      </c>
      <c r="C72" s="284" t="s">
        <v>247</v>
      </c>
      <c r="D72" s="190">
        <v>5.72</v>
      </c>
      <c r="E72" s="183"/>
      <c r="F72" s="219">
        <v>22.86</v>
      </c>
      <c r="K72" s="161">
        <v>22.86</v>
      </c>
    </row>
    <row r="73" spans="1:11" ht="15" customHeight="1" x14ac:dyDescent="0.25">
      <c r="A73" s="189"/>
      <c r="B73" s="284" t="s">
        <v>248</v>
      </c>
      <c r="C73" s="284" t="s">
        <v>248</v>
      </c>
      <c r="D73" s="190">
        <v>24.76</v>
      </c>
      <c r="E73" s="183"/>
      <c r="F73" s="219">
        <v>99.04</v>
      </c>
      <c r="K73" s="161">
        <v>99.04</v>
      </c>
    </row>
    <row r="74" spans="1:11" ht="15" customHeight="1" x14ac:dyDescent="0.25">
      <c r="A74" s="189"/>
      <c r="B74" s="284" t="s">
        <v>249</v>
      </c>
      <c r="C74" s="284" t="s">
        <v>249</v>
      </c>
      <c r="D74" s="190">
        <v>28.09</v>
      </c>
      <c r="E74" s="183"/>
      <c r="F74" s="219">
        <v>112.34</v>
      </c>
      <c r="K74" s="161">
        <v>112.34</v>
      </c>
    </row>
    <row r="75" spans="1:11" ht="15" customHeight="1" x14ac:dyDescent="0.25">
      <c r="A75" s="189"/>
      <c r="B75" s="296" t="s">
        <v>189</v>
      </c>
      <c r="C75" s="296" t="s">
        <v>189</v>
      </c>
      <c r="D75" s="190">
        <v>16.149999999999999</v>
      </c>
      <c r="E75" s="183"/>
      <c r="F75" s="219">
        <v>64.599999999999994</v>
      </c>
      <c r="K75" s="161">
        <v>64.599999999999994</v>
      </c>
    </row>
    <row r="76" spans="1:11" ht="15" customHeight="1" x14ac:dyDescent="0.25">
      <c r="A76" s="189"/>
      <c r="B76" s="296" t="s">
        <v>250</v>
      </c>
      <c r="C76" s="296" t="s">
        <v>250</v>
      </c>
      <c r="D76" s="190">
        <v>6.97</v>
      </c>
      <c r="E76" s="183"/>
      <c r="F76" s="219">
        <v>27.88</v>
      </c>
      <c r="K76" s="161">
        <v>27.88</v>
      </c>
    </row>
    <row r="77" spans="1:11" ht="15" customHeight="1" x14ac:dyDescent="0.25">
      <c r="A77" s="189"/>
      <c r="B77" s="296" t="s">
        <v>251</v>
      </c>
      <c r="C77" s="296" t="s">
        <v>251</v>
      </c>
      <c r="D77" s="190">
        <v>35.06</v>
      </c>
      <c r="E77" s="183"/>
      <c r="F77" s="219">
        <v>140.22</v>
      </c>
      <c r="K77" s="161">
        <v>140.22</v>
      </c>
    </row>
    <row r="78" spans="1:11" ht="15" customHeight="1" x14ac:dyDescent="0.25">
      <c r="A78" s="189"/>
      <c r="B78" s="296" t="s">
        <v>186</v>
      </c>
      <c r="C78" s="296" t="s">
        <v>186</v>
      </c>
      <c r="D78" s="190">
        <v>35</v>
      </c>
      <c r="E78" s="183"/>
      <c r="F78" s="219">
        <v>140</v>
      </c>
      <c r="K78" s="161">
        <v>140</v>
      </c>
    </row>
    <row r="79" spans="1:11" ht="15" customHeight="1" x14ac:dyDescent="0.25">
      <c r="A79" s="189"/>
      <c r="B79" s="284" t="s">
        <v>232</v>
      </c>
      <c r="C79" s="284" t="s">
        <v>232</v>
      </c>
      <c r="D79" s="181"/>
      <c r="E79" s="175">
        <v>410</v>
      </c>
    </row>
    <row r="80" spans="1:11" ht="28.15" customHeight="1" x14ac:dyDescent="0.25">
      <c r="A80" s="189"/>
      <c r="B80" s="284" t="s">
        <v>233</v>
      </c>
      <c r="C80" s="284" t="s">
        <v>233</v>
      </c>
      <c r="D80" s="182">
        <v>5</v>
      </c>
      <c r="E80" s="175">
        <f>D80*25</f>
        <v>125</v>
      </c>
      <c r="K80" s="161">
        <v>5</v>
      </c>
    </row>
    <row r="81" spans="1:11" ht="15" customHeight="1" x14ac:dyDescent="0.25">
      <c r="A81" s="189"/>
      <c r="B81" s="284" t="s">
        <v>234</v>
      </c>
      <c r="C81" s="284" t="s">
        <v>234</v>
      </c>
      <c r="D81" s="181"/>
      <c r="E81" s="175">
        <v>78</v>
      </c>
    </row>
    <row r="82" spans="1:11" ht="15" customHeight="1" x14ac:dyDescent="0.25">
      <c r="A82" s="189"/>
      <c r="B82" s="284" t="s">
        <v>198</v>
      </c>
      <c r="C82" s="284" t="s">
        <v>198</v>
      </c>
      <c r="D82" s="181"/>
      <c r="E82" s="175">
        <v>8.35</v>
      </c>
    </row>
    <row r="83" spans="1:11" ht="15" customHeight="1" x14ac:dyDescent="0.25">
      <c r="A83" s="189"/>
      <c r="B83" s="284" t="s">
        <v>199</v>
      </c>
      <c r="C83" s="284" t="s">
        <v>199</v>
      </c>
      <c r="D83" s="181"/>
      <c r="E83" s="175">
        <v>75</v>
      </c>
    </row>
    <row r="84" spans="1:11" ht="15" customHeight="1" x14ac:dyDescent="0.25">
      <c r="A84" s="189"/>
      <c r="B84" s="280" t="s">
        <v>200</v>
      </c>
      <c r="C84" s="280"/>
      <c r="D84" s="181"/>
      <c r="E84" s="176">
        <f>SUM(E63:E83)</f>
        <v>757.41666666666663</v>
      </c>
    </row>
    <row r="85" spans="1:11" x14ac:dyDescent="0.25">
      <c r="A85" s="189"/>
      <c r="B85" s="285"/>
      <c r="C85" s="285"/>
      <c r="D85" s="285"/>
      <c r="E85" s="285"/>
    </row>
    <row r="86" spans="1:11" ht="15" customHeight="1" x14ac:dyDescent="0.25">
      <c r="A86" s="189"/>
      <c r="B86" s="280" t="s">
        <v>201</v>
      </c>
      <c r="C86" s="280"/>
      <c r="D86" s="170"/>
      <c r="E86" s="220">
        <f>E84+E60</f>
        <v>3254.9212146666669</v>
      </c>
    </row>
    <row r="87" spans="1:11" x14ac:dyDescent="0.25">
      <c r="A87" s="189"/>
      <c r="B87" s="285"/>
      <c r="C87" s="285"/>
      <c r="D87" s="285"/>
      <c r="E87" s="285"/>
    </row>
    <row r="88" spans="1:11" ht="15" customHeight="1" x14ac:dyDescent="0.25">
      <c r="A88" s="172" t="s">
        <v>202</v>
      </c>
      <c r="B88" s="280" t="s">
        <v>203</v>
      </c>
      <c r="C88" s="280"/>
      <c r="D88" s="170" t="s">
        <v>28</v>
      </c>
      <c r="E88" s="171" t="s">
        <v>70</v>
      </c>
      <c r="K88" s="161" t="s">
        <v>28</v>
      </c>
    </row>
    <row r="89" spans="1:11" ht="15" customHeight="1" x14ac:dyDescent="0.25">
      <c r="A89" s="180"/>
      <c r="B89" s="284" t="s">
        <v>204</v>
      </c>
      <c r="C89" s="284"/>
      <c r="D89" s="193">
        <f>F89</f>
        <v>4.8959814999999997E-2</v>
      </c>
      <c r="E89" s="175">
        <f>D89*E86</f>
        <v>159.36034050965529</v>
      </c>
      <c r="F89" s="194">
        <v>4.8959814999999997E-2</v>
      </c>
      <c r="G89" s="195">
        <v>0.1</v>
      </c>
      <c r="K89" s="161">
        <v>0.1</v>
      </c>
    </row>
    <row r="90" spans="1:11" ht="15" customHeight="1" x14ac:dyDescent="0.25">
      <c r="A90" s="180"/>
      <c r="B90" s="284" t="s">
        <v>205</v>
      </c>
      <c r="C90" s="284"/>
      <c r="D90" s="193">
        <f>F90</f>
        <v>1.2500000000000001E-2</v>
      </c>
      <c r="E90" s="175">
        <f>D90*E86</f>
        <v>40.686515183333341</v>
      </c>
      <c r="F90" s="194">
        <v>1.2500000000000001E-2</v>
      </c>
      <c r="G90" s="195">
        <v>0.05</v>
      </c>
      <c r="K90" s="161">
        <v>0.05</v>
      </c>
    </row>
    <row r="91" spans="1:11" ht="15" customHeight="1" x14ac:dyDescent="0.25">
      <c r="A91" s="180"/>
      <c r="B91" s="280" t="s">
        <v>206</v>
      </c>
      <c r="C91" s="280"/>
      <c r="D91" s="196">
        <f>D89+D90</f>
        <v>6.1459815000000001E-2</v>
      </c>
      <c r="E91" s="176">
        <f>E89+E90</f>
        <v>200.04685569298863</v>
      </c>
      <c r="K91" s="161">
        <v>0.15</v>
      </c>
    </row>
    <row r="92" spans="1:11" x14ac:dyDescent="0.25">
      <c r="A92" s="189"/>
      <c r="B92" s="285"/>
      <c r="C92" s="285"/>
      <c r="D92" s="285"/>
      <c r="E92" s="285"/>
    </row>
    <row r="93" spans="1:11" ht="15" customHeight="1" x14ac:dyDescent="0.25">
      <c r="A93" s="172" t="s">
        <v>207</v>
      </c>
      <c r="B93" s="280" t="s">
        <v>208</v>
      </c>
      <c r="C93" s="280"/>
      <c r="D93" s="170" t="s">
        <v>28</v>
      </c>
      <c r="E93" s="171" t="s">
        <v>70</v>
      </c>
      <c r="K93" s="161" t="s">
        <v>28</v>
      </c>
    </row>
    <row r="94" spans="1:11" ht="15" customHeight="1" x14ac:dyDescent="0.25">
      <c r="A94" s="180"/>
      <c r="B94" s="284" t="s">
        <v>209</v>
      </c>
      <c r="C94" s="284"/>
      <c r="D94" s="197">
        <v>0.05</v>
      </c>
      <c r="E94" s="198"/>
      <c r="K94" s="161">
        <v>0.05</v>
      </c>
    </row>
    <row r="95" spans="1:11" ht="15" customHeight="1" x14ac:dyDescent="0.25">
      <c r="A95" s="180"/>
      <c r="B95" s="284" t="s">
        <v>210</v>
      </c>
      <c r="C95" s="284"/>
      <c r="D95" s="197">
        <v>0.03</v>
      </c>
      <c r="E95" s="198"/>
      <c r="K95" s="161">
        <v>0.03</v>
      </c>
    </row>
    <row r="96" spans="1:11" ht="15" customHeight="1" x14ac:dyDescent="0.25">
      <c r="A96" s="180"/>
      <c r="B96" s="284" t="s">
        <v>211</v>
      </c>
      <c r="C96" s="284"/>
      <c r="D96" s="178">
        <v>6.4999999999999997E-3</v>
      </c>
      <c r="E96" s="198"/>
      <c r="K96" s="161">
        <v>6.4999999999999997E-3</v>
      </c>
    </row>
    <row r="97" spans="1:11" ht="15" customHeight="1" x14ac:dyDescent="0.25">
      <c r="A97" s="180"/>
      <c r="B97" s="280" t="s">
        <v>27</v>
      </c>
      <c r="C97" s="280"/>
      <c r="D97" s="179">
        <v>8.6499999999999994E-2</v>
      </c>
      <c r="E97" s="200"/>
      <c r="K97" s="161">
        <v>8.6499999999999994E-2</v>
      </c>
    </row>
    <row r="98" spans="1:11" ht="53.25" customHeight="1" x14ac:dyDescent="0.25">
      <c r="A98" s="180"/>
      <c r="B98" s="284" t="s">
        <v>212</v>
      </c>
      <c r="C98" s="284"/>
      <c r="D98" s="174"/>
      <c r="E98" s="198"/>
    </row>
    <row r="99" spans="1:11" ht="15" customHeight="1" x14ac:dyDescent="0.25">
      <c r="A99" s="180"/>
      <c r="B99" s="280" t="s">
        <v>213</v>
      </c>
      <c r="C99" s="280"/>
      <c r="D99" s="170"/>
      <c r="E99" s="200"/>
    </row>
    <row r="100" spans="1:11" ht="15" customHeight="1" x14ac:dyDescent="0.25">
      <c r="A100" s="180"/>
      <c r="B100" s="286" t="s">
        <v>214</v>
      </c>
      <c r="C100" s="286"/>
      <c r="D100" s="170">
        <v>1.0947</v>
      </c>
      <c r="E100" s="202">
        <v>9.4700000000000006E-2</v>
      </c>
      <c r="K100" s="161">
        <v>1.0947</v>
      </c>
    </row>
    <row r="101" spans="1:11" x14ac:dyDescent="0.25">
      <c r="A101" s="189"/>
      <c r="B101" s="285"/>
      <c r="C101" s="285"/>
      <c r="D101" s="285"/>
      <c r="E101" s="285"/>
    </row>
    <row r="102" spans="1:11" ht="15" customHeight="1" x14ac:dyDescent="0.25">
      <c r="A102" s="189"/>
      <c r="B102" s="280" t="s">
        <v>215</v>
      </c>
      <c r="C102" s="280"/>
      <c r="D102" s="170"/>
      <c r="E102" s="176">
        <f>(E91+E86)*E100</f>
        <v>327.1854762630594</v>
      </c>
    </row>
    <row r="103" spans="1:11" x14ac:dyDescent="0.25">
      <c r="A103" s="189"/>
      <c r="B103" s="285"/>
      <c r="C103" s="285"/>
      <c r="D103" s="285"/>
      <c r="E103" s="285"/>
    </row>
    <row r="104" spans="1:11" ht="18.75" customHeight="1" x14ac:dyDescent="0.25">
      <c r="A104" s="297" t="s">
        <v>216</v>
      </c>
      <c r="B104" s="297"/>
      <c r="C104" s="297"/>
      <c r="D104" s="221"/>
      <c r="E104" s="222">
        <f>E102+E91+E86</f>
        <v>3782.1535466227151</v>
      </c>
    </row>
    <row r="106" spans="1:11" x14ac:dyDescent="0.25">
      <c r="C106" s="223"/>
    </row>
    <row r="108" spans="1:11" ht="23.25" customHeight="1" x14ac:dyDescent="0.25">
      <c r="C108" s="205" t="s">
        <v>217</v>
      </c>
      <c r="D108" s="161">
        <v>2</v>
      </c>
    </row>
    <row r="110" spans="1:11" x14ac:dyDescent="0.25">
      <c r="C110" s="206" t="s">
        <v>252</v>
      </c>
      <c r="D110" s="207"/>
      <c r="E110" s="208">
        <f>D108*E104</f>
        <v>7564.3070932454302</v>
      </c>
    </row>
    <row r="113" spans="1:11" ht="45" x14ac:dyDescent="0.25">
      <c r="A113" s="275" t="s">
        <v>62</v>
      </c>
      <c r="B113" s="275"/>
      <c r="C113" s="275"/>
      <c r="D113" s="275"/>
      <c r="E113" s="275"/>
      <c r="G113" s="162" t="s">
        <v>63</v>
      </c>
      <c r="H113" s="163" t="s">
        <v>64</v>
      </c>
      <c r="I113" s="164" t="s">
        <v>65</v>
      </c>
      <c r="J113" s="164" t="s">
        <v>66</v>
      </c>
      <c r="K113" s="164" t="s">
        <v>67</v>
      </c>
    </row>
    <row r="114" spans="1:11" ht="23.25" x14ac:dyDescent="0.25">
      <c r="A114" s="276" t="s">
        <v>242</v>
      </c>
      <c r="B114" s="276"/>
      <c r="C114" s="276"/>
      <c r="D114" s="276"/>
      <c r="E114" s="276"/>
      <c r="G114" s="165">
        <f>'MEMÓRIA CÁLCULO DAS OBRIGAÇÕES'!L116</f>
        <v>0</v>
      </c>
      <c r="H114" s="165">
        <f>'MEMÓRIA CÁLCULO DAS OBRIGAÇÕES'!M116</f>
        <v>0</v>
      </c>
      <c r="I114" s="165">
        <f>'MEMÓRIA CÁLCULO DAS OBRIGAÇÕES'!N116</f>
        <v>0</v>
      </c>
      <c r="J114" s="166">
        <f>'MEMÓRIA CÁLCULO DAS OBRIGAÇÕES'!O116</f>
        <v>0</v>
      </c>
      <c r="K114" s="167">
        <f>'MEMÓRIA CÁLCULO DAS OBRIGAÇÕES'!P116</f>
        <v>0</v>
      </c>
    </row>
    <row r="115" spans="1:11" ht="18" customHeight="1" x14ac:dyDescent="0.25">
      <c r="A115" s="295" t="s">
        <v>253</v>
      </c>
      <c r="B115" s="295"/>
      <c r="C115" s="295"/>
      <c r="D115" s="295"/>
      <c r="E115" s="295"/>
    </row>
    <row r="116" spans="1:11" x14ac:dyDescent="0.25">
      <c r="A116" s="278"/>
      <c r="B116" s="278"/>
      <c r="C116" s="278"/>
      <c r="D116" s="278"/>
      <c r="E116" s="278"/>
    </row>
    <row r="117" spans="1:11" x14ac:dyDescent="0.25">
      <c r="A117" s="168"/>
      <c r="B117" s="169"/>
      <c r="C117" s="169"/>
      <c r="D117" s="170" t="s">
        <v>28</v>
      </c>
      <c r="E117" s="171" t="s">
        <v>70</v>
      </c>
      <c r="K117" s="161" t="s">
        <v>28</v>
      </c>
    </row>
    <row r="118" spans="1:11" x14ac:dyDescent="0.25">
      <c r="A118" s="172" t="s">
        <v>71</v>
      </c>
      <c r="B118" s="169"/>
      <c r="C118" s="173" t="s">
        <v>72</v>
      </c>
      <c r="D118" s="174" t="s">
        <v>73</v>
      </c>
      <c r="E118" s="175">
        <v>1412.4</v>
      </c>
      <c r="K118" s="161" t="s">
        <v>73</v>
      </c>
    </row>
    <row r="119" spans="1:11" x14ac:dyDescent="0.25">
      <c r="A119" s="279"/>
      <c r="B119" s="279"/>
      <c r="C119" s="279"/>
      <c r="D119" s="279"/>
      <c r="E119" s="279"/>
    </row>
    <row r="120" spans="1:11" x14ac:dyDescent="0.25">
      <c r="A120" s="172" t="s">
        <v>74</v>
      </c>
      <c r="B120" s="169"/>
      <c r="C120" s="173" t="s">
        <v>75</v>
      </c>
      <c r="D120" s="170" t="s">
        <v>28</v>
      </c>
      <c r="E120" s="171" t="s">
        <v>70</v>
      </c>
      <c r="K120" s="161" t="s">
        <v>28</v>
      </c>
    </row>
    <row r="121" spans="1:11" x14ac:dyDescent="0.25">
      <c r="A121" s="168"/>
      <c r="B121" s="169"/>
      <c r="C121" s="169" t="s">
        <v>76</v>
      </c>
      <c r="D121" s="174" t="s">
        <v>73</v>
      </c>
      <c r="E121" s="175">
        <v>1412.4</v>
      </c>
      <c r="K121" s="161" t="s">
        <v>73</v>
      </c>
    </row>
    <row r="122" spans="1:11" x14ac:dyDescent="0.25">
      <c r="A122" s="168"/>
      <c r="B122" s="169"/>
      <c r="C122" s="169" t="s">
        <v>77</v>
      </c>
      <c r="D122" s="174" t="s">
        <v>73</v>
      </c>
      <c r="E122" s="175">
        <v>35.31</v>
      </c>
      <c r="K122" s="161" t="s">
        <v>73</v>
      </c>
    </row>
    <row r="123" spans="1:11" x14ac:dyDescent="0.25">
      <c r="A123" s="168"/>
      <c r="B123" s="169"/>
      <c r="C123" s="173" t="s">
        <v>78</v>
      </c>
      <c r="D123" s="174" t="s">
        <v>73</v>
      </c>
      <c r="E123" s="176">
        <f>E121+E122</f>
        <v>1447.71</v>
      </c>
      <c r="K123" s="161" t="s">
        <v>73</v>
      </c>
    </row>
    <row r="124" spans="1:11" x14ac:dyDescent="0.25">
      <c r="A124" s="279"/>
      <c r="B124" s="279"/>
      <c r="C124" s="279"/>
      <c r="D124" s="279"/>
      <c r="E124" s="279"/>
    </row>
    <row r="125" spans="1:11" x14ac:dyDescent="0.25">
      <c r="A125" s="172" t="s">
        <v>79</v>
      </c>
      <c r="B125" s="169"/>
      <c r="C125" s="173" t="s">
        <v>80</v>
      </c>
      <c r="D125" s="170" t="s">
        <v>28</v>
      </c>
      <c r="E125" s="171" t="s">
        <v>70</v>
      </c>
      <c r="K125" s="161" t="s">
        <v>28</v>
      </c>
    </row>
    <row r="126" spans="1:11" x14ac:dyDescent="0.25">
      <c r="A126" s="168"/>
      <c r="B126" s="170" t="s">
        <v>81</v>
      </c>
      <c r="C126" s="173" t="s">
        <v>82</v>
      </c>
      <c r="D126" s="174" t="s">
        <v>73</v>
      </c>
      <c r="E126" s="177" t="s">
        <v>73</v>
      </c>
      <c r="K126" s="161" t="s">
        <v>73</v>
      </c>
    </row>
    <row r="127" spans="1:11" x14ac:dyDescent="0.25">
      <c r="A127" s="168"/>
      <c r="B127" s="174" t="s">
        <v>83</v>
      </c>
      <c r="C127" s="169" t="s">
        <v>84</v>
      </c>
      <c r="D127" s="178">
        <v>0.2</v>
      </c>
      <c r="E127" s="175">
        <f t="shared" ref="E127:E134" si="3">$E$11*D127</f>
        <v>282.48</v>
      </c>
      <c r="K127" s="161">
        <v>0.2</v>
      </c>
    </row>
    <row r="128" spans="1:11" x14ac:dyDescent="0.25">
      <c r="A128" s="168"/>
      <c r="B128" s="174" t="s">
        <v>85</v>
      </c>
      <c r="C128" s="169" t="s">
        <v>86</v>
      </c>
      <c r="D128" s="178">
        <v>0.08</v>
      </c>
      <c r="E128" s="175">
        <f t="shared" si="3"/>
        <v>112.992</v>
      </c>
      <c r="K128" s="161">
        <v>0.08</v>
      </c>
    </row>
    <row r="129" spans="1:11" x14ac:dyDescent="0.25">
      <c r="A129" s="168"/>
      <c r="B129" s="174" t="s">
        <v>87</v>
      </c>
      <c r="C129" s="169" t="s">
        <v>88</v>
      </c>
      <c r="D129" s="178">
        <v>1.4999999999999999E-2</v>
      </c>
      <c r="E129" s="175">
        <f t="shared" si="3"/>
        <v>21.186</v>
      </c>
      <c r="K129" s="161">
        <v>1.4999999999999999E-2</v>
      </c>
    </row>
    <row r="130" spans="1:11" x14ac:dyDescent="0.25">
      <c r="A130" s="168"/>
      <c r="B130" s="174" t="s">
        <v>89</v>
      </c>
      <c r="C130" s="169" t="s">
        <v>90</v>
      </c>
      <c r="D130" s="178">
        <v>0.01</v>
      </c>
      <c r="E130" s="175">
        <f t="shared" si="3"/>
        <v>14.124000000000001</v>
      </c>
      <c r="K130" s="161">
        <v>0.01</v>
      </c>
    </row>
    <row r="131" spans="1:11" x14ac:dyDescent="0.25">
      <c r="A131" s="168"/>
      <c r="B131" s="174" t="s">
        <v>91</v>
      </c>
      <c r="C131" s="169" t="s">
        <v>92</v>
      </c>
      <c r="D131" s="178">
        <v>2E-3</v>
      </c>
      <c r="E131" s="175">
        <f t="shared" si="3"/>
        <v>2.8248000000000002</v>
      </c>
      <c r="K131" s="161">
        <v>2E-3</v>
      </c>
    </row>
    <row r="132" spans="1:11" x14ac:dyDescent="0.25">
      <c r="A132" s="168"/>
      <c r="B132" s="174" t="s">
        <v>93</v>
      </c>
      <c r="C132" s="169" t="s">
        <v>94</v>
      </c>
      <c r="D132" s="178">
        <v>6.0000000000000001E-3</v>
      </c>
      <c r="E132" s="175">
        <f t="shared" si="3"/>
        <v>8.474400000000001</v>
      </c>
      <c r="K132" s="161">
        <v>6.0000000000000001E-3</v>
      </c>
    </row>
    <row r="133" spans="1:11" x14ac:dyDescent="0.25">
      <c r="A133" s="168"/>
      <c r="B133" s="174" t="s">
        <v>95</v>
      </c>
      <c r="C133" s="169" t="s">
        <v>96</v>
      </c>
      <c r="D133" s="178">
        <v>2.5000000000000001E-2</v>
      </c>
      <c r="E133" s="175">
        <f t="shared" si="3"/>
        <v>35.31</v>
      </c>
      <c r="K133" s="161">
        <v>2.5000000000000001E-2</v>
      </c>
    </row>
    <row r="134" spans="1:11" ht="25.5" x14ac:dyDescent="0.25">
      <c r="A134" s="168"/>
      <c r="B134" s="174" t="s">
        <v>97</v>
      </c>
      <c r="C134" s="169" t="s">
        <v>98</v>
      </c>
      <c r="D134" s="178">
        <v>5.2499999999999998E-2</v>
      </c>
      <c r="E134" s="175">
        <f t="shared" si="3"/>
        <v>74.150999999999996</v>
      </c>
      <c r="K134" s="161">
        <v>5.2499999999999998E-2</v>
      </c>
    </row>
    <row r="135" spans="1:11" x14ac:dyDescent="0.25">
      <c r="A135" s="168"/>
      <c r="B135" s="169"/>
      <c r="C135" s="170" t="s">
        <v>99</v>
      </c>
      <c r="D135" s="179">
        <v>0.39050000000000001</v>
      </c>
      <c r="E135" s="176">
        <f>SUM(E127:E134)</f>
        <v>551.54219999999998</v>
      </c>
      <c r="K135" s="161">
        <v>0.39050000000000001</v>
      </c>
    </row>
    <row r="136" spans="1:11" x14ac:dyDescent="0.25">
      <c r="A136" s="279"/>
      <c r="B136" s="279"/>
      <c r="C136" s="279"/>
      <c r="D136" s="279"/>
      <c r="E136" s="279"/>
    </row>
    <row r="137" spans="1:11" x14ac:dyDescent="0.25">
      <c r="A137" s="168"/>
      <c r="B137" s="170" t="s">
        <v>100</v>
      </c>
      <c r="C137" s="173" t="s">
        <v>101</v>
      </c>
      <c r="D137" s="170" t="s">
        <v>28</v>
      </c>
      <c r="E137" s="171" t="s">
        <v>70</v>
      </c>
      <c r="K137" s="161" t="s">
        <v>28</v>
      </c>
    </row>
    <row r="138" spans="1:11" x14ac:dyDescent="0.25">
      <c r="A138" s="168"/>
      <c r="B138" s="174" t="s">
        <v>102</v>
      </c>
      <c r="C138" s="169" t="s">
        <v>103</v>
      </c>
      <c r="D138" s="178">
        <v>8.3330000000000001E-2</v>
      </c>
      <c r="E138" s="175">
        <f t="shared" ref="E138:E145" si="4">$E$11*D138</f>
        <v>117.69529200000001</v>
      </c>
      <c r="K138" s="161">
        <v>8.3330000000000001E-2</v>
      </c>
    </row>
    <row r="139" spans="1:11" x14ac:dyDescent="0.25">
      <c r="A139" s="168"/>
      <c r="B139" s="174" t="s">
        <v>104</v>
      </c>
      <c r="C139" s="169" t="s">
        <v>105</v>
      </c>
      <c r="D139" s="178">
        <v>0.11111</v>
      </c>
      <c r="E139" s="175">
        <f t="shared" si="4"/>
        <v>156.93176400000002</v>
      </c>
      <c r="K139" s="161">
        <v>0.11111</v>
      </c>
    </row>
    <row r="140" spans="1:11" x14ac:dyDescent="0.25">
      <c r="A140" s="168"/>
      <c r="B140" s="174" t="s">
        <v>106</v>
      </c>
      <c r="C140" s="169" t="s">
        <v>107</v>
      </c>
      <c r="D140" s="178">
        <v>1.9439999999999999E-2</v>
      </c>
      <c r="E140" s="175">
        <f t="shared" si="4"/>
        <v>27.457056000000001</v>
      </c>
      <c r="K140" s="161">
        <v>1.9439999999999999E-2</v>
      </c>
    </row>
    <row r="141" spans="1:11" x14ac:dyDescent="0.25">
      <c r="A141" s="168"/>
      <c r="B141" s="174" t="s">
        <v>108</v>
      </c>
      <c r="C141" s="169" t="s">
        <v>109</v>
      </c>
      <c r="D141" s="178">
        <v>1.389E-2</v>
      </c>
      <c r="E141" s="175">
        <f t="shared" si="4"/>
        <v>19.618236</v>
      </c>
      <c r="K141" s="161">
        <v>1.389E-2</v>
      </c>
    </row>
    <row r="142" spans="1:11" x14ac:dyDescent="0.25">
      <c r="A142" s="168"/>
      <c r="B142" s="174" t="s">
        <v>110</v>
      </c>
      <c r="C142" s="169" t="s">
        <v>111</v>
      </c>
      <c r="D142" s="178">
        <v>3.3300000000000001E-3</v>
      </c>
      <c r="E142" s="175">
        <f t="shared" si="4"/>
        <v>4.7032920000000003</v>
      </c>
      <c r="K142" s="161">
        <v>3.3300000000000001E-3</v>
      </c>
    </row>
    <row r="143" spans="1:11" x14ac:dyDescent="0.25">
      <c r="A143" s="168"/>
      <c r="B143" s="174" t="s">
        <v>112</v>
      </c>
      <c r="C143" s="169" t="s">
        <v>113</v>
      </c>
      <c r="D143" s="178">
        <v>2.7699999999999999E-3</v>
      </c>
      <c r="E143" s="175">
        <f t="shared" si="4"/>
        <v>3.9123480000000002</v>
      </c>
      <c r="K143" s="161">
        <v>2.7699999999999999E-3</v>
      </c>
    </row>
    <row r="144" spans="1:11" x14ac:dyDescent="0.25">
      <c r="A144" s="168"/>
      <c r="B144" s="174" t="s">
        <v>114</v>
      </c>
      <c r="C144" s="169" t="s">
        <v>115</v>
      </c>
      <c r="D144" s="178">
        <v>7.3999999999999999E-4</v>
      </c>
      <c r="E144" s="175">
        <f t="shared" si="4"/>
        <v>1.0451760000000001</v>
      </c>
      <c r="K144" s="161">
        <v>7.3999999999999999E-4</v>
      </c>
    </row>
    <row r="145" spans="1:11" x14ac:dyDescent="0.25">
      <c r="A145" s="168"/>
      <c r="B145" s="174" t="s">
        <v>116</v>
      </c>
      <c r="C145" s="169" t="s">
        <v>117</v>
      </c>
      <c r="D145" s="178">
        <v>2.1000000000000001E-4</v>
      </c>
      <c r="E145" s="175">
        <f t="shared" si="4"/>
        <v>0.29660400000000003</v>
      </c>
      <c r="K145" s="161">
        <v>2.1000000000000001E-4</v>
      </c>
    </row>
    <row r="146" spans="1:11" x14ac:dyDescent="0.25">
      <c r="A146" s="168"/>
      <c r="B146" s="169"/>
      <c r="C146" s="170" t="s">
        <v>118</v>
      </c>
      <c r="D146" s="179">
        <v>0.23482</v>
      </c>
      <c r="E146" s="176">
        <f>SUM(E138:E145)</f>
        <v>331.6597680000001</v>
      </c>
      <c r="K146" s="161">
        <v>0.23482</v>
      </c>
    </row>
    <row r="147" spans="1:11" x14ac:dyDescent="0.25">
      <c r="A147" s="279"/>
      <c r="B147" s="279"/>
      <c r="C147" s="279"/>
      <c r="D147" s="279"/>
      <c r="E147" s="279"/>
    </row>
    <row r="148" spans="1:11" ht="25.5" x14ac:dyDescent="0.25">
      <c r="A148" s="168"/>
      <c r="B148" s="170" t="s">
        <v>119</v>
      </c>
      <c r="C148" s="173" t="s">
        <v>120</v>
      </c>
      <c r="D148" s="170" t="s">
        <v>28</v>
      </c>
      <c r="E148" s="171" t="s">
        <v>70</v>
      </c>
      <c r="K148" s="161" t="s">
        <v>28</v>
      </c>
    </row>
    <row r="149" spans="1:11" x14ac:dyDescent="0.25">
      <c r="A149" s="168"/>
      <c r="B149" s="174" t="s">
        <v>121</v>
      </c>
      <c r="C149" s="169" t="s">
        <v>122</v>
      </c>
      <c r="D149" s="178">
        <v>4.1700000000000001E-3</v>
      </c>
      <c r="E149" s="175">
        <f t="shared" ref="E149:E154" si="5">$E$11*D149</f>
        <v>5.8897080000000006</v>
      </c>
      <c r="K149" s="161">
        <v>4.1700000000000001E-3</v>
      </c>
    </row>
    <row r="150" spans="1:11" x14ac:dyDescent="0.25">
      <c r="A150" s="168"/>
      <c r="B150" s="174" t="s">
        <v>123</v>
      </c>
      <c r="C150" s="169" t="s">
        <v>124</v>
      </c>
      <c r="D150" s="178">
        <v>1.67E-3</v>
      </c>
      <c r="E150" s="175">
        <f t="shared" si="5"/>
        <v>2.358708</v>
      </c>
      <c r="K150" s="161">
        <v>1.67E-3</v>
      </c>
    </row>
    <row r="151" spans="1:11" ht="38.25" x14ac:dyDescent="0.25">
      <c r="A151" s="168"/>
      <c r="B151" s="174" t="s">
        <v>125</v>
      </c>
      <c r="C151" s="169" t="s">
        <v>126</v>
      </c>
      <c r="D151" s="178">
        <v>3.2000000000000001E-2</v>
      </c>
      <c r="E151" s="175">
        <f t="shared" si="5"/>
        <v>45.196800000000003</v>
      </c>
      <c r="K151" s="161">
        <v>3.2000000000000001E-2</v>
      </c>
    </row>
    <row r="152" spans="1:11" ht="38.25" x14ac:dyDescent="0.25">
      <c r="A152" s="168"/>
      <c r="B152" s="174" t="s">
        <v>127</v>
      </c>
      <c r="C152" s="169" t="s">
        <v>128</v>
      </c>
      <c r="D152" s="178">
        <v>1.6000000000000001E-3</v>
      </c>
      <c r="E152" s="175">
        <f t="shared" si="5"/>
        <v>2.2598400000000001</v>
      </c>
      <c r="K152" s="161">
        <v>1.6000000000000001E-3</v>
      </c>
    </row>
    <row r="153" spans="1:11" ht="38.25" x14ac:dyDescent="0.25">
      <c r="A153" s="168"/>
      <c r="B153" s="174" t="s">
        <v>129</v>
      </c>
      <c r="C153" s="169" t="s">
        <v>130</v>
      </c>
      <c r="D153" s="178">
        <v>8.0000000000000002E-3</v>
      </c>
      <c r="E153" s="175">
        <f t="shared" si="5"/>
        <v>11.299200000000001</v>
      </c>
      <c r="K153" s="161">
        <v>8.0000000000000002E-3</v>
      </c>
    </row>
    <row r="154" spans="1:11" ht="38.25" x14ac:dyDescent="0.25">
      <c r="A154" s="168"/>
      <c r="B154" s="174" t="s">
        <v>131</v>
      </c>
      <c r="C154" s="169" t="s">
        <v>132</v>
      </c>
      <c r="D154" s="178">
        <v>4.0000000000000002E-4</v>
      </c>
      <c r="E154" s="175">
        <f t="shared" si="5"/>
        <v>0.56496000000000002</v>
      </c>
      <c r="K154" s="161">
        <v>4.0000000000000002E-4</v>
      </c>
    </row>
    <row r="155" spans="1:11" x14ac:dyDescent="0.25">
      <c r="A155" s="168"/>
      <c r="B155" s="169"/>
      <c r="C155" s="170" t="s">
        <v>133</v>
      </c>
      <c r="D155" s="179">
        <v>4.7840000000000001E-2</v>
      </c>
      <c r="E155" s="176">
        <f>SUM(E149:E154)</f>
        <v>67.569215999999997</v>
      </c>
      <c r="K155" s="161">
        <v>4.7840000000000001E-2</v>
      </c>
    </row>
    <row r="156" spans="1:11" x14ac:dyDescent="0.25">
      <c r="A156" s="279"/>
      <c r="B156" s="279"/>
      <c r="C156" s="279"/>
      <c r="D156" s="279"/>
      <c r="E156" s="279"/>
    </row>
    <row r="157" spans="1:11" x14ac:dyDescent="0.25">
      <c r="A157" s="168"/>
      <c r="B157" s="170" t="s">
        <v>134</v>
      </c>
      <c r="C157" s="173" t="s">
        <v>135</v>
      </c>
      <c r="D157" s="170" t="s">
        <v>28</v>
      </c>
      <c r="E157" s="171" t="s">
        <v>70</v>
      </c>
      <c r="K157" s="161" t="s">
        <v>28</v>
      </c>
    </row>
    <row r="158" spans="1:11" ht="25.5" x14ac:dyDescent="0.25">
      <c r="A158" s="168"/>
      <c r="B158" s="174" t="s">
        <v>136</v>
      </c>
      <c r="C158" s="169" t="s">
        <v>137</v>
      </c>
      <c r="D158" s="178">
        <v>9.1700000000000004E-2</v>
      </c>
      <c r="E158" s="175">
        <f>$E$11*D158</f>
        <v>129.51708000000002</v>
      </c>
      <c r="K158" s="161">
        <v>9.1700000000000004E-2</v>
      </c>
    </row>
    <row r="159" spans="1:11" x14ac:dyDescent="0.25">
      <c r="A159" s="168"/>
      <c r="B159" s="169"/>
      <c r="C159" s="170" t="s">
        <v>138</v>
      </c>
      <c r="D159" s="179">
        <v>9.1700000000000004E-2</v>
      </c>
      <c r="E159" s="176">
        <f>E158</f>
        <v>129.51708000000002</v>
      </c>
      <c r="K159" s="161">
        <v>9.1700000000000004E-2</v>
      </c>
    </row>
    <row r="160" spans="1:11" x14ac:dyDescent="0.25">
      <c r="A160" s="279"/>
      <c r="B160" s="279"/>
      <c r="C160" s="279"/>
      <c r="D160" s="279"/>
      <c r="E160" s="279"/>
    </row>
    <row r="161" spans="1:11" ht="25.5" x14ac:dyDescent="0.25">
      <c r="A161" s="168"/>
      <c r="B161" s="170" t="s">
        <v>139</v>
      </c>
      <c r="C161" s="173" t="s">
        <v>140</v>
      </c>
      <c r="D161" s="170" t="s">
        <v>28</v>
      </c>
      <c r="E161" s="171" t="s">
        <v>70</v>
      </c>
      <c r="K161" s="161" t="s">
        <v>28</v>
      </c>
    </row>
    <row r="162" spans="1:11" ht="25.5" x14ac:dyDescent="0.25">
      <c r="A162" s="168"/>
      <c r="B162" s="174" t="s">
        <v>141</v>
      </c>
      <c r="C162" s="169" t="s">
        <v>142</v>
      </c>
      <c r="D162" s="178">
        <v>3.3E-4</v>
      </c>
      <c r="E162" s="175">
        <f>$E$11*D162</f>
        <v>0.46609200000000001</v>
      </c>
      <c r="K162" s="161">
        <v>3.3E-4</v>
      </c>
    </row>
    <row r="163" spans="1:11" ht="25.5" x14ac:dyDescent="0.25">
      <c r="A163" s="168"/>
      <c r="B163" s="174" t="s">
        <v>143</v>
      </c>
      <c r="C163" s="169" t="s">
        <v>144</v>
      </c>
      <c r="D163" s="178">
        <v>2.5999999999999998E-4</v>
      </c>
      <c r="E163" s="175">
        <f>$E$11*D163</f>
        <v>0.36722399999999999</v>
      </c>
      <c r="K163" s="161">
        <v>2.5999999999999998E-4</v>
      </c>
    </row>
    <row r="164" spans="1:11" x14ac:dyDescent="0.25">
      <c r="A164" s="168"/>
      <c r="B164" s="169"/>
      <c r="C164" s="170" t="s">
        <v>145</v>
      </c>
      <c r="D164" s="179">
        <v>5.9000000000000003E-4</v>
      </c>
      <c r="E164" s="176">
        <f>E162+E163</f>
        <v>0.83331599999999995</v>
      </c>
      <c r="K164" s="161">
        <v>5.9000000000000003E-4</v>
      </c>
    </row>
    <row r="165" spans="1:11" x14ac:dyDescent="0.25">
      <c r="A165" s="279"/>
      <c r="B165" s="279"/>
      <c r="C165" s="279"/>
      <c r="D165" s="279"/>
      <c r="E165" s="279"/>
    </row>
    <row r="166" spans="1:11" ht="25.5" x14ac:dyDescent="0.25">
      <c r="A166" s="168"/>
      <c r="B166" s="170" t="s">
        <v>146</v>
      </c>
      <c r="C166" s="173" t="s">
        <v>147</v>
      </c>
      <c r="D166" s="170" t="s">
        <v>28</v>
      </c>
      <c r="E166" s="171" t="s">
        <v>70</v>
      </c>
      <c r="K166" s="161" t="s">
        <v>28</v>
      </c>
    </row>
    <row r="167" spans="1:11" x14ac:dyDescent="0.25">
      <c r="A167" s="168"/>
      <c r="B167" s="174" t="s">
        <v>148</v>
      </c>
      <c r="C167" s="169" t="s">
        <v>149</v>
      </c>
      <c r="D167" s="178">
        <v>2.82E-3</v>
      </c>
      <c r="E167" s="175">
        <f>$E$11*D167</f>
        <v>3.9829680000000005</v>
      </c>
      <c r="K167" s="161">
        <v>2.82E-3</v>
      </c>
    </row>
    <row r="168" spans="1:11" x14ac:dyDescent="0.25">
      <c r="A168" s="168"/>
      <c r="B168" s="169"/>
      <c r="C168" s="170" t="s">
        <v>150</v>
      </c>
      <c r="D168" s="179">
        <v>2.82E-3</v>
      </c>
      <c r="E168" s="176">
        <f>E167</f>
        <v>3.9829680000000005</v>
      </c>
      <c r="K168" s="161">
        <v>2.82E-3</v>
      </c>
    </row>
    <row r="169" spans="1:11" x14ac:dyDescent="0.25">
      <c r="A169" s="279"/>
      <c r="B169" s="279"/>
      <c r="C169" s="279"/>
      <c r="D169" s="279"/>
      <c r="E169" s="279"/>
    </row>
    <row r="170" spans="1:11" ht="15" customHeight="1" x14ac:dyDescent="0.25">
      <c r="A170" s="168"/>
      <c r="B170" s="280" t="s">
        <v>151</v>
      </c>
      <c r="C170" s="280"/>
      <c r="D170" s="179">
        <v>0.76827000000000001</v>
      </c>
      <c r="E170" s="176">
        <f>SUM(E168,E164,E159,E155,E146,E135)</f>
        <v>1085.1045480000002</v>
      </c>
      <c r="K170" s="161">
        <v>0.76827000000000001</v>
      </c>
    </row>
    <row r="171" spans="1:11" x14ac:dyDescent="0.25">
      <c r="A171" s="279"/>
      <c r="B171" s="279"/>
      <c r="C171" s="279"/>
      <c r="D171" s="279"/>
      <c r="E171" s="279"/>
    </row>
    <row r="172" spans="1:11" ht="15" customHeight="1" x14ac:dyDescent="0.25">
      <c r="A172" s="168"/>
      <c r="B172" s="280" t="s">
        <v>152</v>
      </c>
      <c r="C172" s="280"/>
      <c r="D172" s="170"/>
      <c r="E172" s="176">
        <f>E170+E123</f>
        <v>2532.8145480000003</v>
      </c>
    </row>
    <row r="173" spans="1:11" x14ac:dyDescent="0.25">
      <c r="A173" s="279"/>
      <c r="B173" s="279"/>
      <c r="C173" s="279"/>
      <c r="D173" s="279"/>
      <c r="E173" s="279"/>
    </row>
    <row r="174" spans="1:11" ht="15" customHeight="1" x14ac:dyDescent="0.25">
      <c r="A174" s="172" t="s">
        <v>153</v>
      </c>
      <c r="B174" s="280" t="s">
        <v>154</v>
      </c>
      <c r="C174" s="280"/>
      <c r="D174" s="170"/>
      <c r="E174" s="171" t="s">
        <v>70</v>
      </c>
    </row>
    <row r="175" spans="1:11" ht="15" customHeight="1" x14ac:dyDescent="0.25">
      <c r="A175" s="180"/>
      <c r="B175" s="281" t="s">
        <v>155</v>
      </c>
      <c r="C175" s="281"/>
      <c r="D175" s="181"/>
      <c r="E175" s="175">
        <f>(D176+D177)*2/12</f>
        <v>2.9266666666666672</v>
      </c>
    </row>
    <row r="176" spans="1:11" ht="13.9" customHeight="1" x14ac:dyDescent="0.25">
      <c r="A176" s="180"/>
      <c r="B176" s="282" t="s">
        <v>156</v>
      </c>
      <c r="C176" s="282"/>
      <c r="D176" s="182">
        <v>9.74</v>
      </c>
      <c r="E176" s="183"/>
      <c r="F176" s="184">
        <v>9.74</v>
      </c>
      <c r="G176" s="185">
        <v>38.96</v>
      </c>
      <c r="K176" s="161">
        <v>38.96</v>
      </c>
    </row>
    <row r="177" spans="1:11" ht="13.9" customHeight="1" x14ac:dyDescent="0.25">
      <c r="A177" s="180"/>
      <c r="B177" s="282" t="s">
        <v>157</v>
      </c>
      <c r="C177" s="282"/>
      <c r="D177" s="182">
        <v>7.82</v>
      </c>
      <c r="E177" s="183"/>
      <c r="F177" s="184">
        <v>7.8224999999999998</v>
      </c>
      <c r="G177" s="185">
        <v>31.29</v>
      </c>
      <c r="K177" s="161">
        <v>31.29</v>
      </c>
    </row>
    <row r="178" spans="1:11" ht="15" customHeight="1" x14ac:dyDescent="0.25">
      <c r="A178" s="180"/>
      <c r="B178" s="281" t="s">
        <v>158</v>
      </c>
      <c r="C178" s="281"/>
      <c r="D178" s="181"/>
      <c r="E178" s="175">
        <f>(D179+D180)*2/12</f>
        <v>2.0266666666666668</v>
      </c>
      <c r="F178" s="187"/>
      <c r="G178" s="187"/>
    </row>
    <row r="179" spans="1:11" ht="13.9" customHeight="1" x14ac:dyDescent="0.25">
      <c r="A179" s="180"/>
      <c r="B179" s="282" t="s">
        <v>159</v>
      </c>
      <c r="C179" s="282"/>
      <c r="D179" s="182">
        <v>3.56</v>
      </c>
      <c r="E179" s="183"/>
      <c r="F179" s="184">
        <v>3.5625</v>
      </c>
      <c r="G179" s="185">
        <v>14.25</v>
      </c>
      <c r="K179" s="161">
        <v>14.25</v>
      </c>
    </row>
    <row r="180" spans="1:11" ht="13.9" customHeight="1" x14ac:dyDescent="0.25">
      <c r="A180" s="189"/>
      <c r="B180" s="283" t="s">
        <v>160</v>
      </c>
      <c r="C180" s="283"/>
      <c r="D180" s="182">
        <v>8.6</v>
      </c>
      <c r="E180" s="183"/>
      <c r="F180" s="184">
        <v>8.6024999999999991</v>
      </c>
      <c r="G180" s="185">
        <v>34.409999999999997</v>
      </c>
      <c r="K180" s="161">
        <v>34.409999999999997</v>
      </c>
    </row>
    <row r="181" spans="1:11" ht="90" customHeight="1" x14ac:dyDescent="0.25">
      <c r="A181" s="189"/>
      <c r="B181" s="284" t="s">
        <v>244</v>
      </c>
      <c r="C181" s="284"/>
      <c r="D181" s="182"/>
      <c r="E181" s="188">
        <f>SUM(D182:D190)*4/12</f>
        <v>56.113333333333337</v>
      </c>
    </row>
    <row r="182" spans="1:11" ht="15" customHeight="1" x14ac:dyDescent="0.25">
      <c r="A182" s="189"/>
      <c r="B182" s="284" t="s">
        <v>245</v>
      </c>
      <c r="C182" s="284" t="s">
        <v>245</v>
      </c>
      <c r="D182" s="190">
        <v>8.3000000000000007</v>
      </c>
      <c r="E182" s="183"/>
      <c r="F182" s="219">
        <v>33.200000000000003</v>
      </c>
      <c r="K182" s="161">
        <v>33.200000000000003</v>
      </c>
    </row>
    <row r="183" spans="1:11" ht="15" customHeight="1" x14ac:dyDescent="0.25">
      <c r="A183" s="189"/>
      <c r="B183" s="284" t="s">
        <v>246</v>
      </c>
      <c r="C183" s="284" t="s">
        <v>246</v>
      </c>
      <c r="D183" s="190">
        <v>8.2899999999999991</v>
      </c>
      <c r="E183" s="183"/>
      <c r="F183" s="219">
        <v>33.14</v>
      </c>
      <c r="K183" s="161">
        <v>33.14</v>
      </c>
    </row>
    <row r="184" spans="1:11" ht="15" customHeight="1" x14ac:dyDescent="0.25">
      <c r="A184" s="189"/>
      <c r="B184" s="284" t="s">
        <v>247</v>
      </c>
      <c r="C184" s="284" t="s">
        <v>247</v>
      </c>
      <c r="D184" s="190">
        <v>5.72</v>
      </c>
      <c r="E184" s="183"/>
      <c r="F184" s="219">
        <v>22.86</v>
      </c>
      <c r="K184" s="161">
        <v>22.86</v>
      </c>
    </row>
    <row r="185" spans="1:11" ht="15" customHeight="1" x14ac:dyDescent="0.25">
      <c r="A185" s="189"/>
      <c r="B185" s="284" t="s">
        <v>248</v>
      </c>
      <c r="C185" s="284" t="s">
        <v>248</v>
      </c>
      <c r="D185" s="190">
        <v>24.76</v>
      </c>
      <c r="E185" s="183"/>
      <c r="F185" s="219">
        <v>99.04</v>
      </c>
      <c r="K185" s="161">
        <v>99.04</v>
      </c>
    </row>
    <row r="186" spans="1:11" ht="15" customHeight="1" x14ac:dyDescent="0.25">
      <c r="A186" s="189"/>
      <c r="B186" s="284" t="s">
        <v>249</v>
      </c>
      <c r="C186" s="284" t="s">
        <v>249</v>
      </c>
      <c r="D186" s="190">
        <v>28.09</v>
      </c>
      <c r="E186" s="183"/>
      <c r="F186" s="219">
        <v>112.34</v>
      </c>
      <c r="K186" s="161">
        <v>112.34</v>
      </c>
    </row>
    <row r="187" spans="1:11" ht="15" customHeight="1" x14ac:dyDescent="0.25">
      <c r="A187" s="189"/>
      <c r="B187" s="296" t="s">
        <v>189</v>
      </c>
      <c r="C187" s="296" t="s">
        <v>189</v>
      </c>
      <c r="D187" s="190">
        <v>16.149999999999999</v>
      </c>
      <c r="E187" s="183"/>
      <c r="F187" s="219">
        <v>64.599999999999994</v>
      </c>
      <c r="K187" s="161">
        <v>64.599999999999994</v>
      </c>
    </row>
    <row r="188" spans="1:11" ht="15" customHeight="1" x14ac:dyDescent="0.25">
      <c r="A188" s="189"/>
      <c r="B188" s="296" t="s">
        <v>250</v>
      </c>
      <c r="C188" s="296" t="s">
        <v>250</v>
      </c>
      <c r="D188" s="190">
        <v>6.97</v>
      </c>
      <c r="E188" s="183"/>
      <c r="F188" s="219">
        <v>27.88</v>
      </c>
      <c r="K188" s="161">
        <v>27.88</v>
      </c>
    </row>
    <row r="189" spans="1:11" ht="15" customHeight="1" x14ac:dyDescent="0.25">
      <c r="A189" s="189"/>
      <c r="B189" s="296" t="s">
        <v>251</v>
      </c>
      <c r="C189" s="296" t="s">
        <v>251</v>
      </c>
      <c r="D189" s="190">
        <v>35.06</v>
      </c>
      <c r="E189" s="183"/>
      <c r="F189" s="219">
        <v>140.22</v>
      </c>
      <c r="K189" s="161">
        <v>140.22</v>
      </c>
    </row>
    <row r="190" spans="1:11" ht="15" customHeight="1" x14ac:dyDescent="0.25">
      <c r="A190" s="189"/>
      <c r="B190" s="296" t="s">
        <v>186</v>
      </c>
      <c r="C190" s="296" t="s">
        <v>186</v>
      </c>
      <c r="D190" s="190">
        <v>35</v>
      </c>
      <c r="E190" s="183"/>
      <c r="F190" s="219">
        <v>140</v>
      </c>
      <c r="K190" s="161">
        <v>140</v>
      </c>
    </row>
    <row r="191" spans="1:11" ht="15" customHeight="1" x14ac:dyDescent="0.25">
      <c r="A191" s="189"/>
      <c r="B191" s="284" t="s">
        <v>232</v>
      </c>
      <c r="C191" s="284" t="s">
        <v>232</v>
      </c>
      <c r="D191" s="181"/>
      <c r="E191" s="175">
        <v>410</v>
      </c>
    </row>
    <row r="192" spans="1:11" ht="28.15" customHeight="1" x14ac:dyDescent="0.25">
      <c r="A192" s="189"/>
      <c r="B192" s="284" t="s">
        <v>233</v>
      </c>
      <c r="C192" s="284" t="s">
        <v>233</v>
      </c>
      <c r="D192" s="182">
        <v>5</v>
      </c>
      <c r="E192" s="175">
        <f>D192*25</f>
        <v>125</v>
      </c>
      <c r="K192" s="161">
        <v>5</v>
      </c>
    </row>
    <row r="193" spans="1:11" ht="15" customHeight="1" x14ac:dyDescent="0.25">
      <c r="A193" s="189"/>
      <c r="B193" s="284" t="s">
        <v>234</v>
      </c>
      <c r="C193" s="284" t="s">
        <v>234</v>
      </c>
      <c r="D193" s="181"/>
      <c r="E193" s="175">
        <v>78</v>
      </c>
    </row>
    <row r="194" spans="1:11" ht="15" customHeight="1" x14ac:dyDescent="0.25">
      <c r="A194" s="189"/>
      <c r="B194" s="284" t="s">
        <v>198</v>
      </c>
      <c r="C194" s="284" t="s">
        <v>198</v>
      </c>
      <c r="D194" s="181"/>
      <c r="E194" s="175">
        <v>8.35</v>
      </c>
    </row>
    <row r="195" spans="1:11" ht="15" customHeight="1" x14ac:dyDescent="0.25">
      <c r="A195" s="189"/>
      <c r="B195" s="284" t="s">
        <v>199</v>
      </c>
      <c r="C195" s="284" t="s">
        <v>199</v>
      </c>
      <c r="D195" s="181"/>
      <c r="E195" s="175">
        <v>75</v>
      </c>
    </row>
    <row r="196" spans="1:11" ht="15" customHeight="1" x14ac:dyDescent="0.25">
      <c r="A196" s="189"/>
      <c r="B196" s="280" t="s">
        <v>200</v>
      </c>
      <c r="C196" s="280"/>
      <c r="D196" s="181"/>
      <c r="E196" s="176">
        <f>SUM(E175:E195)</f>
        <v>757.41666666666663</v>
      </c>
    </row>
    <row r="197" spans="1:11" x14ac:dyDescent="0.25">
      <c r="A197" s="189"/>
      <c r="B197" s="285"/>
      <c r="C197" s="285"/>
      <c r="D197" s="285"/>
      <c r="E197" s="285"/>
    </row>
    <row r="198" spans="1:11" ht="15" customHeight="1" x14ac:dyDescent="0.25">
      <c r="A198" s="189"/>
      <c r="B198" s="280" t="s">
        <v>201</v>
      </c>
      <c r="C198" s="280"/>
      <c r="D198" s="170"/>
      <c r="E198" s="220">
        <f>E196+E172</f>
        <v>3290.2312146666668</v>
      </c>
    </row>
    <row r="199" spans="1:11" x14ac:dyDescent="0.25">
      <c r="A199" s="189"/>
      <c r="B199" s="285"/>
      <c r="C199" s="285"/>
      <c r="D199" s="285"/>
      <c r="E199" s="285"/>
    </row>
    <row r="200" spans="1:11" ht="15" customHeight="1" x14ac:dyDescent="0.25">
      <c r="A200" s="172" t="s">
        <v>202</v>
      </c>
      <c r="B200" s="280" t="s">
        <v>203</v>
      </c>
      <c r="C200" s="280"/>
      <c r="D200" s="170" t="s">
        <v>28</v>
      </c>
      <c r="E200" s="171" t="s">
        <v>70</v>
      </c>
      <c r="K200" s="161" t="s">
        <v>28</v>
      </c>
    </row>
    <row r="201" spans="1:11" ht="15" customHeight="1" x14ac:dyDescent="0.25">
      <c r="A201" s="180"/>
      <c r="B201" s="284" t="s">
        <v>204</v>
      </c>
      <c r="C201" s="284"/>
      <c r="D201" s="193">
        <f>F201</f>
        <v>4.8959814999999997E-2</v>
      </c>
      <c r="E201" s="175">
        <f>D201*E198</f>
        <v>161.08911157730529</v>
      </c>
      <c r="F201" s="194">
        <v>4.8959814999999997E-2</v>
      </c>
      <c r="G201" s="195">
        <v>0.1</v>
      </c>
      <c r="K201" s="161">
        <v>0.1</v>
      </c>
    </row>
    <row r="202" spans="1:11" ht="15" customHeight="1" x14ac:dyDescent="0.25">
      <c r="A202" s="180"/>
      <c r="B202" s="284" t="s">
        <v>205</v>
      </c>
      <c r="C202" s="284"/>
      <c r="D202" s="193">
        <f>F202</f>
        <v>1.2500000000000001E-2</v>
      </c>
      <c r="E202" s="175">
        <f>D202*E198</f>
        <v>41.127890183333335</v>
      </c>
      <c r="F202" s="194">
        <v>1.2500000000000001E-2</v>
      </c>
      <c r="G202" s="195">
        <v>0.05</v>
      </c>
      <c r="K202" s="161">
        <v>0.05</v>
      </c>
    </row>
    <row r="203" spans="1:11" ht="15" customHeight="1" x14ac:dyDescent="0.25">
      <c r="A203" s="180"/>
      <c r="B203" s="280" t="s">
        <v>206</v>
      </c>
      <c r="C203" s="280"/>
      <c r="D203" s="196">
        <f>D201+D202</f>
        <v>6.1459815000000001E-2</v>
      </c>
      <c r="E203" s="176">
        <f>E201+E202</f>
        <v>202.21700176063862</v>
      </c>
      <c r="K203" s="161">
        <v>0.15</v>
      </c>
    </row>
    <row r="204" spans="1:11" x14ac:dyDescent="0.25">
      <c r="A204" s="189"/>
      <c r="B204" s="285"/>
      <c r="C204" s="285"/>
      <c r="D204" s="285"/>
      <c r="E204" s="285"/>
    </row>
    <row r="205" spans="1:11" ht="15" customHeight="1" x14ac:dyDescent="0.25">
      <c r="A205" s="172" t="s">
        <v>207</v>
      </c>
      <c r="B205" s="280" t="s">
        <v>208</v>
      </c>
      <c r="C205" s="280"/>
      <c r="D205" s="170" t="s">
        <v>28</v>
      </c>
      <c r="E205" s="171" t="s">
        <v>70</v>
      </c>
      <c r="K205" s="161" t="s">
        <v>28</v>
      </c>
    </row>
    <row r="206" spans="1:11" ht="15" customHeight="1" x14ac:dyDescent="0.25">
      <c r="A206" s="180"/>
      <c r="B206" s="284" t="s">
        <v>209</v>
      </c>
      <c r="C206" s="284"/>
      <c r="D206" s="197">
        <v>0.05</v>
      </c>
      <c r="E206" s="198"/>
      <c r="K206" s="161">
        <v>0.05</v>
      </c>
    </row>
    <row r="207" spans="1:11" ht="15" customHeight="1" x14ac:dyDescent="0.25">
      <c r="A207" s="180"/>
      <c r="B207" s="284" t="s">
        <v>210</v>
      </c>
      <c r="C207" s="284"/>
      <c r="D207" s="197">
        <v>0.03</v>
      </c>
      <c r="E207" s="198"/>
      <c r="K207" s="161">
        <v>0.03</v>
      </c>
    </row>
    <row r="208" spans="1:11" ht="15" customHeight="1" x14ac:dyDescent="0.25">
      <c r="A208" s="180"/>
      <c r="B208" s="284" t="s">
        <v>211</v>
      </c>
      <c r="C208" s="284"/>
      <c r="D208" s="178">
        <v>6.4999999999999997E-3</v>
      </c>
      <c r="E208" s="198"/>
      <c r="K208" s="161">
        <v>6.4999999999999997E-3</v>
      </c>
    </row>
    <row r="209" spans="1:11" ht="15" customHeight="1" x14ac:dyDescent="0.25">
      <c r="A209" s="180"/>
      <c r="B209" s="280" t="s">
        <v>27</v>
      </c>
      <c r="C209" s="280"/>
      <c r="D209" s="179">
        <v>8.6499999999999994E-2</v>
      </c>
      <c r="E209" s="200"/>
      <c r="K209" s="161">
        <v>8.6499999999999994E-2</v>
      </c>
    </row>
    <row r="210" spans="1:11" ht="53.25" customHeight="1" x14ac:dyDescent="0.25">
      <c r="A210" s="180"/>
      <c r="B210" s="284" t="s">
        <v>212</v>
      </c>
      <c r="C210" s="284"/>
      <c r="D210" s="174"/>
      <c r="E210" s="198"/>
    </row>
    <row r="211" spans="1:11" ht="15" customHeight="1" x14ac:dyDescent="0.25">
      <c r="A211" s="180"/>
      <c r="B211" s="280" t="s">
        <v>213</v>
      </c>
      <c r="C211" s="280"/>
      <c r="D211" s="170"/>
      <c r="E211" s="200"/>
    </row>
    <row r="212" spans="1:11" ht="15" customHeight="1" x14ac:dyDescent="0.25">
      <c r="A212" s="180"/>
      <c r="B212" s="286" t="s">
        <v>214</v>
      </c>
      <c r="C212" s="286"/>
      <c r="D212" s="170">
        <v>1.0947</v>
      </c>
      <c r="E212" s="202">
        <v>9.4700000000000006E-2</v>
      </c>
      <c r="K212" s="161">
        <v>1.0947</v>
      </c>
    </row>
    <row r="213" spans="1:11" x14ac:dyDescent="0.25">
      <c r="A213" s="189"/>
      <c r="B213" s="285"/>
      <c r="C213" s="285"/>
      <c r="D213" s="285"/>
      <c r="E213" s="285"/>
    </row>
    <row r="214" spans="1:11" ht="15" customHeight="1" x14ac:dyDescent="0.25">
      <c r="A214" s="189"/>
      <c r="B214" s="280" t="s">
        <v>215</v>
      </c>
      <c r="C214" s="280"/>
      <c r="D214" s="170"/>
      <c r="E214" s="176">
        <f>(E203+E198)*E212</f>
        <v>330.73484609566583</v>
      </c>
    </row>
    <row r="215" spans="1:11" x14ac:dyDescent="0.25">
      <c r="A215" s="189"/>
      <c r="B215" s="285"/>
      <c r="C215" s="285"/>
      <c r="D215" s="285"/>
      <c r="E215" s="285"/>
    </row>
    <row r="216" spans="1:11" ht="18.75" customHeight="1" x14ac:dyDescent="0.25">
      <c r="A216" s="297" t="s">
        <v>216</v>
      </c>
      <c r="B216" s="297"/>
      <c r="C216" s="297"/>
      <c r="D216" s="221"/>
      <c r="E216" s="222">
        <f>E214+E203+E198</f>
        <v>3823.1830625229713</v>
      </c>
    </row>
    <row r="218" spans="1:11" x14ac:dyDescent="0.25">
      <c r="C218" s="223"/>
    </row>
    <row r="220" spans="1:11" x14ac:dyDescent="0.25">
      <c r="C220" s="205" t="s">
        <v>217</v>
      </c>
      <c r="D220" s="161">
        <v>1</v>
      </c>
    </row>
    <row r="222" spans="1:11" x14ac:dyDescent="0.25">
      <c r="C222" s="206" t="s">
        <v>252</v>
      </c>
      <c r="D222" s="207"/>
      <c r="E222" s="208">
        <f>D220*E216</f>
        <v>3823.1830625229713</v>
      </c>
    </row>
    <row r="224" spans="1:11" x14ac:dyDescent="0.25">
      <c r="C224" s="206" t="s">
        <v>254</v>
      </c>
      <c r="D224" s="207"/>
      <c r="E224" s="208">
        <f>E222+E110</f>
        <v>11387.490155768402</v>
      </c>
    </row>
  </sheetData>
  <mergeCells count="118">
    <mergeCell ref="A216:C216"/>
    <mergeCell ref="B207:C207"/>
    <mergeCell ref="B208:C208"/>
    <mergeCell ref="B209:C209"/>
    <mergeCell ref="B210:C210"/>
    <mergeCell ref="B211:C211"/>
    <mergeCell ref="B212:C212"/>
    <mergeCell ref="B213:E213"/>
    <mergeCell ref="B214:C214"/>
    <mergeCell ref="B215:E215"/>
    <mergeCell ref="B198:C198"/>
    <mergeCell ref="B199:E199"/>
    <mergeCell ref="B200:C200"/>
    <mergeCell ref="B201:C201"/>
    <mergeCell ref="B202:C202"/>
    <mergeCell ref="B203:C203"/>
    <mergeCell ref="B204:E204"/>
    <mergeCell ref="B205:C205"/>
    <mergeCell ref="B206:C206"/>
    <mergeCell ref="B189:C189"/>
    <mergeCell ref="B190:C190"/>
    <mergeCell ref="B191:C191"/>
    <mergeCell ref="B192:C192"/>
    <mergeCell ref="B193:C193"/>
    <mergeCell ref="B194:C194"/>
    <mergeCell ref="B195:C195"/>
    <mergeCell ref="B196:C196"/>
    <mergeCell ref="B197:E197"/>
    <mergeCell ref="B180:C180"/>
    <mergeCell ref="B181:C181"/>
    <mergeCell ref="B182:C182"/>
    <mergeCell ref="B183:C183"/>
    <mergeCell ref="B184:C184"/>
    <mergeCell ref="B185:C185"/>
    <mergeCell ref="B186:C186"/>
    <mergeCell ref="B187:C187"/>
    <mergeCell ref="B188:C188"/>
    <mergeCell ref="A171:E171"/>
    <mergeCell ref="B172:C172"/>
    <mergeCell ref="A173:E173"/>
    <mergeCell ref="B174:C174"/>
    <mergeCell ref="B175:C175"/>
    <mergeCell ref="B176:C176"/>
    <mergeCell ref="B177:C177"/>
    <mergeCell ref="B178:C178"/>
    <mergeCell ref="B179:C179"/>
    <mergeCell ref="A119:E119"/>
    <mergeCell ref="A124:E124"/>
    <mergeCell ref="A136:E136"/>
    <mergeCell ref="A147:E147"/>
    <mergeCell ref="A156:E156"/>
    <mergeCell ref="A160:E160"/>
    <mergeCell ref="A165:E165"/>
    <mergeCell ref="A169:E169"/>
    <mergeCell ref="B170:C170"/>
    <mergeCell ref="B100:C100"/>
    <mergeCell ref="B101:E101"/>
    <mergeCell ref="B102:C102"/>
    <mergeCell ref="B103:E103"/>
    <mergeCell ref="A104:C104"/>
    <mergeCell ref="A113:E113"/>
    <mergeCell ref="A114:E114"/>
    <mergeCell ref="A115:E115"/>
    <mergeCell ref="A116:E116"/>
    <mergeCell ref="B91:C91"/>
    <mergeCell ref="B92:E92"/>
    <mergeCell ref="B93:C93"/>
    <mergeCell ref="B94:C94"/>
    <mergeCell ref="B95:C95"/>
    <mergeCell ref="B96:C96"/>
    <mergeCell ref="B97:C97"/>
    <mergeCell ref="B98:C98"/>
    <mergeCell ref="B99:C99"/>
    <mergeCell ref="B82:C82"/>
    <mergeCell ref="B83:C83"/>
    <mergeCell ref="B84:C84"/>
    <mergeCell ref="B85:E85"/>
    <mergeCell ref="B86:C86"/>
    <mergeCell ref="B87:E87"/>
    <mergeCell ref="B88:C88"/>
    <mergeCell ref="B89:C89"/>
    <mergeCell ref="B90:C90"/>
    <mergeCell ref="B73:C73"/>
    <mergeCell ref="B74:C74"/>
    <mergeCell ref="B75:C75"/>
    <mergeCell ref="B76:C76"/>
    <mergeCell ref="B77:C77"/>
    <mergeCell ref="B78:C78"/>
    <mergeCell ref="B79:C79"/>
    <mergeCell ref="B80:C80"/>
    <mergeCell ref="B81:C81"/>
    <mergeCell ref="B64:C64"/>
    <mergeCell ref="B65:C65"/>
    <mergeCell ref="B66:C66"/>
    <mergeCell ref="B67:C67"/>
    <mergeCell ref="B68:C68"/>
    <mergeCell ref="B69:C69"/>
    <mergeCell ref="B70:C70"/>
    <mergeCell ref="B71:C71"/>
    <mergeCell ref="B72:C72"/>
    <mergeCell ref="A48:E48"/>
    <mergeCell ref="A53:E53"/>
    <mergeCell ref="A57:E57"/>
    <mergeCell ref="B58:C58"/>
    <mergeCell ref="A59:E59"/>
    <mergeCell ref="B60:C60"/>
    <mergeCell ref="A61:E61"/>
    <mergeCell ref="B62:C62"/>
    <mergeCell ref="B63:C63"/>
    <mergeCell ref="A1:E1"/>
    <mergeCell ref="A2:E2"/>
    <mergeCell ref="A3:E3"/>
    <mergeCell ref="A4:E4"/>
    <mergeCell ref="A7:E7"/>
    <mergeCell ref="A12:E12"/>
    <mergeCell ref="A24:E24"/>
    <mergeCell ref="A35:E35"/>
    <mergeCell ref="A44:E44"/>
  </mergeCells>
  <pageMargins left="0.78749999999999998" right="0.78749999999999998" top="1.05277777777778" bottom="1.05277777777778" header="0.78749999999999998" footer="0.78749999999999998"/>
  <pageSetup paperSize="9" firstPageNumber="0" fitToHeight="4" orientation="portrait" horizontalDpi="300" verticalDpi="300"/>
  <headerFooter>
    <oddHeader>&amp;C&amp;"Times New Roman,Normal"&amp;12&amp;A</oddHeader>
    <oddFooter>&amp;C&amp;"Times New Roman,Normal"&amp;12Página &amp;P</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133"/>
  <sheetViews>
    <sheetView zoomScale="75" zoomScaleNormal="75" workbookViewId="0">
      <selection activeCell="A2" sqref="A2"/>
    </sheetView>
  </sheetViews>
  <sheetFormatPr defaultRowHeight="15" x14ac:dyDescent="0.25"/>
  <cols>
    <col min="1" max="1" width="7.140625" style="161" customWidth="1"/>
    <col min="2" max="2" width="29.28515625" style="161" customWidth="1"/>
    <col min="3" max="3" width="55.140625" style="161" customWidth="1"/>
    <col min="4" max="4" width="12.85546875" style="161" customWidth="1"/>
    <col min="5" max="5" width="15.140625" style="161" customWidth="1"/>
    <col min="6" max="6" width="10.7109375" style="161" customWidth="1"/>
    <col min="7" max="7" width="9.140625" style="161" hidden="1" customWidth="1"/>
    <col min="8" max="8" width="11.7109375" style="161" hidden="1" customWidth="1"/>
    <col min="9" max="9" width="10.7109375" style="161" hidden="1" customWidth="1"/>
    <col min="10" max="10" width="9.140625" style="161" hidden="1" customWidth="1"/>
    <col min="11" max="11" width="11.28515625" style="161" hidden="1" customWidth="1"/>
    <col min="12" max="1025" width="8.7109375" style="161" customWidth="1"/>
  </cols>
  <sheetData>
    <row r="1" spans="1:11" ht="45" x14ac:dyDescent="0.25">
      <c r="A1" s="275" t="s">
        <v>62</v>
      </c>
      <c r="B1" s="275"/>
      <c r="C1" s="275"/>
      <c r="D1" s="275"/>
      <c r="E1" s="275"/>
      <c r="G1" s="162" t="s">
        <v>63</v>
      </c>
      <c r="H1" s="163" t="s">
        <v>64</v>
      </c>
      <c r="I1" s="164" t="s">
        <v>65</v>
      </c>
      <c r="J1" s="164" t="s">
        <v>66</v>
      </c>
      <c r="K1" s="164" t="s">
        <v>67</v>
      </c>
    </row>
    <row r="2" spans="1:11" ht="23.25" x14ac:dyDescent="0.25">
      <c r="A2" s="276" t="s">
        <v>68</v>
      </c>
      <c r="B2" s="276"/>
      <c r="C2" s="276"/>
      <c r="D2" s="276"/>
      <c r="E2" s="276"/>
      <c r="G2" s="165">
        <f>'MEMÓRIA CÁLCULO DAS OBRIGAÇÕES'!L4</f>
        <v>0</v>
      </c>
      <c r="H2" s="165">
        <f>'MEMÓRIA CÁLCULO DAS OBRIGAÇÕES'!M4</f>
        <v>0</v>
      </c>
      <c r="I2" s="165">
        <f>'MEMÓRIA CÁLCULO DAS OBRIGAÇÕES'!N4</f>
        <v>0</v>
      </c>
      <c r="J2" s="166">
        <f>'MEMÓRIA CÁLCULO DAS OBRIGAÇÕES'!O4</f>
        <v>0</v>
      </c>
      <c r="K2" s="167">
        <f>'MEMÓRIA CÁLCULO DAS OBRIGAÇÕES'!P4</f>
        <v>0</v>
      </c>
    </row>
    <row r="3" spans="1:11" ht="36" customHeight="1" x14ac:dyDescent="0.25">
      <c r="A3" s="277" t="s">
        <v>255</v>
      </c>
      <c r="B3" s="277"/>
      <c r="C3" s="277"/>
      <c r="D3" s="277"/>
      <c r="E3" s="277"/>
    </row>
    <row r="4" spans="1:11" x14ac:dyDescent="0.25">
      <c r="A4" s="278"/>
      <c r="B4" s="278"/>
      <c r="C4" s="278"/>
      <c r="D4" s="278"/>
      <c r="E4" s="278"/>
    </row>
    <row r="5" spans="1:11" x14ac:dyDescent="0.25">
      <c r="A5" s="168"/>
      <c r="B5" s="169"/>
      <c r="C5" s="169"/>
      <c r="D5" s="170" t="s">
        <v>28</v>
      </c>
      <c r="E5" s="171" t="s">
        <v>70</v>
      </c>
      <c r="K5" s="161" t="s">
        <v>28</v>
      </c>
    </row>
    <row r="6" spans="1:11" x14ac:dyDescent="0.25">
      <c r="A6" s="172" t="s">
        <v>71</v>
      </c>
      <c r="B6" s="169"/>
      <c r="C6" s="173" t="s">
        <v>72</v>
      </c>
      <c r="D6" s="174" t="s">
        <v>73</v>
      </c>
      <c r="E6" s="175">
        <v>1412.4</v>
      </c>
      <c r="K6" s="161" t="s">
        <v>73</v>
      </c>
    </row>
    <row r="7" spans="1:11" x14ac:dyDescent="0.25">
      <c r="A7" s="279"/>
      <c r="B7" s="279"/>
      <c r="C7" s="279"/>
      <c r="D7" s="279"/>
      <c r="E7" s="279"/>
    </row>
    <row r="8" spans="1:11" x14ac:dyDescent="0.25">
      <c r="A8" s="172" t="s">
        <v>74</v>
      </c>
      <c r="B8" s="169"/>
      <c r="C8" s="173" t="s">
        <v>75</v>
      </c>
      <c r="D8" s="170" t="s">
        <v>28</v>
      </c>
      <c r="E8" s="171" t="s">
        <v>70</v>
      </c>
      <c r="K8" s="161" t="s">
        <v>28</v>
      </c>
    </row>
    <row r="9" spans="1:11" x14ac:dyDescent="0.25">
      <c r="A9" s="168"/>
      <c r="B9" s="169"/>
      <c r="C9" s="169" t="s">
        <v>76</v>
      </c>
      <c r="D9" s="174" t="s">
        <v>73</v>
      </c>
      <c r="E9" s="175">
        <v>1412.4</v>
      </c>
      <c r="K9" s="161" t="s">
        <v>73</v>
      </c>
    </row>
    <row r="10" spans="1:11" x14ac:dyDescent="0.25">
      <c r="A10" s="168"/>
      <c r="B10" s="169"/>
      <c r="C10" s="169" t="s">
        <v>77</v>
      </c>
      <c r="D10" s="174" t="s">
        <v>73</v>
      </c>
      <c r="E10" s="175"/>
      <c r="K10" s="161" t="s">
        <v>73</v>
      </c>
    </row>
    <row r="11" spans="1:11" x14ac:dyDescent="0.25">
      <c r="A11" s="168"/>
      <c r="B11" s="169"/>
      <c r="C11" s="173" t="s">
        <v>78</v>
      </c>
      <c r="D11" s="174" t="s">
        <v>73</v>
      </c>
      <c r="E11" s="176">
        <f>E10+E9</f>
        <v>1412.4</v>
      </c>
      <c r="K11" s="161" t="s">
        <v>73</v>
      </c>
    </row>
    <row r="12" spans="1:11" x14ac:dyDescent="0.25">
      <c r="A12" s="279"/>
      <c r="B12" s="279"/>
      <c r="C12" s="279"/>
      <c r="D12" s="279"/>
      <c r="E12" s="279"/>
    </row>
    <row r="13" spans="1:11" x14ac:dyDescent="0.25">
      <c r="A13" s="172" t="s">
        <v>79</v>
      </c>
      <c r="B13" s="169"/>
      <c r="C13" s="173" t="s">
        <v>80</v>
      </c>
      <c r="D13" s="170" t="s">
        <v>28</v>
      </c>
      <c r="E13" s="171" t="s">
        <v>70</v>
      </c>
      <c r="K13" s="161" t="s">
        <v>28</v>
      </c>
    </row>
    <row r="14" spans="1:11" x14ac:dyDescent="0.25">
      <c r="A14" s="168"/>
      <c r="B14" s="170" t="s">
        <v>81</v>
      </c>
      <c r="C14" s="173" t="s">
        <v>82</v>
      </c>
      <c r="D14" s="174" t="s">
        <v>73</v>
      </c>
      <c r="E14" s="177" t="s">
        <v>73</v>
      </c>
      <c r="K14" s="161" t="s">
        <v>73</v>
      </c>
    </row>
    <row r="15" spans="1:11" x14ac:dyDescent="0.25">
      <c r="A15" s="168"/>
      <c r="B15" s="174" t="s">
        <v>83</v>
      </c>
      <c r="C15" s="169" t="s">
        <v>84</v>
      </c>
      <c r="D15" s="178">
        <v>0.2</v>
      </c>
      <c r="E15" s="175">
        <f t="shared" ref="E15:E22" si="0">$E$11*D15</f>
        <v>282.48</v>
      </c>
      <c r="K15" s="161">
        <v>0.2</v>
      </c>
    </row>
    <row r="16" spans="1:11" x14ac:dyDescent="0.25">
      <c r="A16" s="168"/>
      <c r="B16" s="174" t="s">
        <v>85</v>
      </c>
      <c r="C16" s="169" t="s">
        <v>86</v>
      </c>
      <c r="D16" s="178">
        <v>0.08</v>
      </c>
      <c r="E16" s="175">
        <f t="shared" si="0"/>
        <v>112.992</v>
      </c>
      <c r="K16" s="161">
        <v>0.08</v>
      </c>
    </row>
    <row r="17" spans="1:11" x14ac:dyDescent="0.25">
      <c r="A17" s="168"/>
      <c r="B17" s="174" t="s">
        <v>87</v>
      </c>
      <c r="C17" s="169" t="s">
        <v>88</v>
      </c>
      <c r="D17" s="178">
        <v>1.4999999999999999E-2</v>
      </c>
      <c r="E17" s="175">
        <f t="shared" si="0"/>
        <v>21.186</v>
      </c>
      <c r="K17" s="161">
        <v>1.4999999999999999E-2</v>
      </c>
    </row>
    <row r="18" spans="1:11" x14ac:dyDescent="0.25">
      <c r="A18" s="168"/>
      <c r="B18" s="174" t="s">
        <v>89</v>
      </c>
      <c r="C18" s="169" t="s">
        <v>90</v>
      </c>
      <c r="D18" s="178">
        <v>0.01</v>
      </c>
      <c r="E18" s="175">
        <f t="shared" si="0"/>
        <v>14.124000000000001</v>
      </c>
      <c r="K18" s="161">
        <v>0.01</v>
      </c>
    </row>
    <row r="19" spans="1:11" x14ac:dyDescent="0.25">
      <c r="A19" s="168"/>
      <c r="B19" s="174" t="s">
        <v>91</v>
      </c>
      <c r="C19" s="169" t="s">
        <v>92</v>
      </c>
      <c r="D19" s="178">
        <v>2E-3</v>
      </c>
      <c r="E19" s="175">
        <f t="shared" si="0"/>
        <v>2.8248000000000002</v>
      </c>
      <c r="K19" s="161">
        <v>2E-3</v>
      </c>
    </row>
    <row r="20" spans="1:11" x14ac:dyDescent="0.25">
      <c r="A20" s="168"/>
      <c r="B20" s="174" t="s">
        <v>93</v>
      </c>
      <c r="C20" s="169" t="s">
        <v>94</v>
      </c>
      <c r="D20" s="178">
        <v>6.0000000000000001E-3</v>
      </c>
      <c r="E20" s="175">
        <f t="shared" si="0"/>
        <v>8.474400000000001</v>
      </c>
      <c r="K20" s="161">
        <v>6.0000000000000001E-3</v>
      </c>
    </row>
    <row r="21" spans="1:11" x14ac:dyDescent="0.25">
      <c r="A21" s="168"/>
      <c r="B21" s="174" t="s">
        <v>95</v>
      </c>
      <c r="C21" s="169" t="s">
        <v>96</v>
      </c>
      <c r="D21" s="178">
        <v>2.5000000000000001E-2</v>
      </c>
      <c r="E21" s="175">
        <f t="shared" si="0"/>
        <v>35.31</v>
      </c>
      <c r="K21" s="161">
        <v>2.5000000000000001E-2</v>
      </c>
    </row>
    <row r="22" spans="1:11" ht="25.5" x14ac:dyDescent="0.25">
      <c r="A22" s="168"/>
      <c r="B22" s="174" t="s">
        <v>97</v>
      </c>
      <c r="C22" s="169" t="s">
        <v>98</v>
      </c>
      <c r="D22" s="178">
        <v>5.2499999999999998E-2</v>
      </c>
      <c r="E22" s="175">
        <f t="shared" si="0"/>
        <v>74.150999999999996</v>
      </c>
      <c r="K22" s="161">
        <v>5.2499999999999998E-2</v>
      </c>
    </row>
    <row r="23" spans="1:11" x14ac:dyDescent="0.25">
      <c r="A23" s="168"/>
      <c r="B23" s="169"/>
      <c r="C23" s="170" t="s">
        <v>99</v>
      </c>
      <c r="D23" s="179">
        <v>0.39050000000000001</v>
      </c>
      <c r="E23" s="176">
        <f>SUM(E15:E22)</f>
        <v>551.54219999999998</v>
      </c>
      <c r="K23" s="161">
        <v>0.39050000000000001</v>
      </c>
    </row>
    <row r="24" spans="1:11" x14ac:dyDescent="0.25">
      <c r="A24" s="279"/>
      <c r="B24" s="279"/>
      <c r="C24" s="279"/>
      <c r="D24" s="279"/>
      <c r="E24" s="279"/>
    </row>
    <row r="25" spans="1:11" x14ac:dyDescent="0.25">
      <c r="A25" s="168"/>
      <c r="B25" s="170" t="s">
        <v>100</v>
      </c>
      <c r="C25" s="173" t="s">
        <v>101</v>
      </c>
      <c r="D25" s="170" t="s">
        <v>28</v>
      </c>
      <c r="E25" s="171" t="s">
        <v>70</v>
      </c>
      <c r="K25" s="161" t="s">
        <v>28</v>
      </c>
    </row>
    <row r="26" spans="1:11" x14ac:dyDescent="0.25">
      <c r="A26" s="168"/>
      <c r="B26" s="174" t="s">
        <v>102</v>
      </c>
      <c r="C26" s="169" t="s">
        <v>103</v>
      </c>
      <c r="D26" s="178">
        <v>8.3330000000000001E-2</v>
      </c>
      <c r="E26" s="175">
        <f t="shared" ref="E26:E33" si="1">$E$11*D26</f>
        <v>117.69529200000001</v>
      </c>
      <c r="K26" s="161">
        <v>8.3330000000000001E-2</v>
      </c>
    </row>
    <row r="27" spans="1:11" x14ac:dyDescent="0.25">
      <c r="A27" s="168"/>
      <c r="B27" s="174" t="s">
        <v>104</v>
      </c>
      <c r="C27" s="169" t="s">
        <v>105</v>
      </c>
      <c r="D27" s="178">
        <v>0.11111</v>
      </c>
      <c r="E27" s="175">
        <f t="shared" si="1"/>
        <v>156.93176400000002</v>
      </c>
      <c r="K27" s="161">
        <v>0.11111</v>
      </c>
    </row>
    <row r="28" spans="1:11" x14ac:dyDescent="0.25">
      <c r="A28" s="168"/>
      <c r="B28" s="174" t="s">
        <v>106</v>
      </c>
      <c r="C28" s="169" t="s">
        <v>107</v>
      </c>
      <c r="D28" s="178">
        <v>1.9439999999999999E-2</v>
      </c>
      <c r="E28" s="175">
        <f t="shared" si="1"/>
        <v>27.457056000000001</v>
      </c>
      <c r="K28" s="161">
        <v>1.9439999999999999E-2</v>
      </c>
    </row>
    <row r="29" spans="1:11" x14ac:dyDescent="0.25">
      <c r="A29" s="168"/>
      <c r="B29" s="174" t="s">
        <v>108</v>
      </c>
      <c r="C29" s="169" t="s">
        <v>109</v>
      </c>
      <c r="D29" s="178">
        <v>1.389E-2</v>
      </c>
      <c r="E29" s="175">
        <f t="shared" si="1"/>
        <v>19.618236</v>
      </c>
      <c r="K29" s="161">
        <v>1.389E-2</v>
      </c>
    </row>
    <row r="30" spans="1:11" x14ac:dyDescent="0.25">
      <c r="A30" s="168"/>
      <c r="B30" s="174" t="s">
        <v>110</v>
      </c>
      <c r="C30" s="169" t="s">
        <v>111</v>
      </c>
      <c r="D30" s="178">
        <v>3.3300000000000001E-3</v>
      </c>
      <c r="E30" s="175">
        <f t="shared" si="1"/>
        <v>4.7032920000000003</v>
      </c>
      <c r="K30" s="161">
        <v>3.3300000000000001E-3</v>
      </c>
    </row>
    <row r="31" spans="1:11" x14ac:dyDescent="0.25">
      <c r="A31" s="168"/>
      <c r="B31" s="174" t="s">
        <v>112</v>
      </c>
      <c r="C31" s="169" t="s">
        <v>113</v>
      </c>
      <c r="D31" s="178">
        <v>2.7699999999999999E-3</v>
      </c>
      <c r="E31" s="175">
        <f t="shared" si="1"/>
        <v>3.9123480000000002</v>
      </c>
      <c r="K31" s="161">
        <v>2.7699999999999999E-3</v>
      </c>
    </row>
    <row r="32" spans="1:11" x14ac:dyDescent="0.25">
      <c r="A32" s="168"/>
      <c r="B32" s="174" t="s">
        <v>114</v>
      </c>
      <c r="C32" s="169" t="s">
        <v>115</v>
      </c>
      <c r="D32" s="178">
        <v>7.3999999999999999E-4</v>
      </c>
      <c r="E32" s="175">
        <f t="shared" si="1"/>
        <v>1.0451760000000001</v>
      </c>
      <c r="K32" s="161">
        <v>7.3999999999999999E-4</v>
      </c>
    </row>
    <row r="33" spans="1:11" x14ac:dyDescent="0.25">
      <c r="A33" s="168"/>
      <c r="B33" s="174" t="s">
        <v>116</v>
      </c>
      <c r="C33" s="169" t="s">
        <v>117</v>
      </c>
      <c r="D33" s="178">
        <v>2.1000000000000001E-4</v>
      </c>
      <c r="E33" s="175">
        <f t="shared" si="1"/>
        <v>0.29660400000000003</v>
      </c>
      <c r="K33" s="161">
        <v>2.1000000000000001E-4</v>
      </c>
    </row>
    <row r="34" spans="1:11" x14ac:dyDescent="0.25">
      <c r="A34" s="168"/>
      <c r="B34" s="169"/>
      <c r="C34" s="170" t="s">
        <v>118</v>
      </c>
      <c r="D34" s="179">
        <v>0.23482</v>
      </c>
      <c r="E34" s="176">
        <f>SUM(E26:E33)</f>
        <v>331.6597680000001</v>
      </c>
      <c r="K34" s="161">
        <v>0.23482</v>
      </c>
    </row>
    <row r="35" spans="1:11" x14ac:dyDescent="0.25">
      <c r="A35" s="279"/>
      <c r="B35" s="279"/>
      <c r="C35" s="279"/>
      <c r="D35" s="279"/>
      <c r="E35" s="279"/>
    </row>
    <row r="36" spans="1:11" ht="25.5" x14ac:dyDescent="0.25">
      <c r="A36" s="168"/>
      <c r="B36" s="170" t="s">
        <v>119</v>
      </c>
      <c r="C36" s="173" t="s">
        <v>120</v>
      </c>
      <c r="D36" s="170" t="s">
        <v>28</v>
      </c>
      <c r="E36" s="171" t="s">
        <v>70</v>
      </c>
      <c r="K36" s="161" t="s">
        <v>28</v>
      </c>
    </row>
    <row r="37" spans="1:11" x14ac:dyDescent="0.25">
      <c r="A37" s="168"/>
      <c r="B37" s="174" t="s">
        <v>121</v>
      </c>
      <c r="C37" s="169" t="s">
        <v>122</v>
      </c>
      <c r="D37" s="178">
        <v>4.1700000000000001E-3</v>
      </c>
      <c r="E37" s="175">
        <f t="shared" ref="E37:E42" si="2">$E$11*D37</f>
        <v>5.8897080000000006</v>
      </c>
      <c r="K37" s="161">
        <v>4.1700000000000001E-3</v>
      </c>
    </row>
    <row r="38" spans="1:11" x14ac:dyDescent="0.25">
      <c r="A38" s="168"/>
      <c r="B38" s="174" t="s">
        <v>123</v>
      </c>
      <c r="C38" s="169" t="s">
        <v>124</v>
      </c>
      <c r="D38" s="178">
        <v>1.67E-3</v>
      </c>
      <c r="E38" s="175">
        <f t="shared" si="2"/>
        <v>2.358708</v>
      </c>
      <c r="K38" s="161">
        <v>1.67E-3</v>
      </c>
    </row>
    <row r="39" spans="1:11" ht="38.25" x14ac:dyDescent="0.25">
      <c r="A39" s="168"/>
      <c r="B39" s="174" t="s">
        <v>125</v>
      </c>
      <c r="C39" s="169" t="s">
        <v>126</v>
      </c>
      <c r="D39" s="178">
        <v>3.2000000000000001E-2</v>
      </c>
      <c r="E39" s="175">
        <f t="shared" si="2"/>
        <v>45.196800000000003</v>
      </c>
      <c r="K39" s="161">
        <v>3.2000000000000001E-2</v>
      </c>
    </row>
    <row r="40" spans="1:11" ht="38.25" x14ac:dyDescent="0.25">
      <c r="A40" s="168"/>
      <c r="B40" s="174" t="s">
        <v>127</v>
      </c>
      <c r="C40" s="169" t="s">
        <v>128</v>
      </c>
      <c r="D40" s="178">
        <v>1.6000000000000001E-3</v>
      </c>
      <c r="E40" s="175">
        <f t="shared" si="2"/>
        <v>2.2598400000000001</v>
      </c>
      <c r="K40" s="161">
        <v>1.6000000000000001E-3</v>
      </c>
    </row>
    <row r="41" spans="1:11" ht="38.25" x14ac:dyDescent="0.25">
      <c r="A41" s="168"/>
      <c r="B41" s="174" t="s">
        <v>129</v>
      </c>
      <c r="C41" s="169" t="s">
        <v>130</v>
      </c>
      <c r="D41" s="178">
        <v>8.0000000000000002E-3</v>
      </c>
      <c r="E41" s="175">
        <f t="shared" si="2"/>
        <v>11.299200000000001</v>
      </c>
      <c r="K41" s="161">
        <v>8.0000000000000002E-3</v>
      </c>
    </row>
    <row r="42" spans="1:11" ht="38.25" x14ac:dyDescent="0.25">
      <c r="A42" s="168"/>
      <c r="B42" s="174" t="s">
        <v>131</v>
      </c>
      <c r="C42" s="169" t="s">
        <v>132</v>
      </c>
      <c r="D42" s="178">
        <v>4.0000000000000002E-4</v>
      </c>
      <c r="E42" s="175">
        <f t="shared" si="2"/>
        <v>0.56496000000000002</v>
      </c>
      <c r="K42" s="161">
        <v>4.0000000000000002E-4</v>
      </c>
    </row>
    <row r="43" spans="1:11" x14ac:dyDescent="0.25">
      <c r="A43" s="168"/>
      <c r="B43" s="169"/>
      <c r="C43" s="170" t="s">
        <v>133</v>
      </c>
      <c r="D43" s="179">
        <v>4.7840000000000001E-2</v>
      </c>
      <c r="E43" s="176">
        <f>SUM(E37:E42)</f>
        <v>67.569215999999997</v>
      </c>
      <c r="K43" s="161">
        <v>4.7840000000000001E-2</v>
      </c>
    </row>
    <row r="44" spans="1:11" x14ac:dyDescent="0.25">
      <c r="A44" s="279"/>
      <c r="B44" s="279"/>
      <c r="C44" s="279"/>
      <c r="D44" s="279"/>
      <c r="E44" s="279"/>
    </row>
    <row r="45" spans="1:11" x14ac:dyDescent="0.25">
      <c r="A45" s="168"/>
      <c r="B45" s="170" t="s">
        <v>134</v>
      </c>
      <c r="C45" s="173" t="s">
        <v>135</v>
      </c>
      <c r="D45" s="170" t="s">
        <v>28</v>
      </c>
      <c r="E45" s="171" t="s">
        <v>70</v>
      </c>
      <c r="K45" s="161" t="s">
        <v>28</v>
      </c>
    </row>
    <row r="46" spans="1:11" ht="25.5" x14ac:dyDescent="0.25">
      <c r="A46" s="168"/>
      <c r="B46" s="174" t="s">
        <v>136</v>
      </c>
      <c r="C46" s="169" t="s">
        <v>137</v>
      </c>
      <c r="D46" s="178">
        <v>9.1700000000000004E-2</v>
      </c>
      <c r="E46" s="175">
        <f>$E$11*D46</f>
        <v>129.51708000000002</v>
      </c>
      <c r="K46" s="161">
        <v>9.1700000000000004E-2</v>
      </c>
    </row>
    <row r="47" spans="1:11" x14ac:dyDescent="0.25">
      <c r="A47" s="168"/>
      <c r="B47" s="169"/>
      <c r="C47" s="170" t="s">
        <v>138</v>
      </c>
      <c r="D47" s="179">
        <v>9.1700000000000004E-2</v>
      </c>
      <c r="E47" s="176">
        <f>E46</f>
        <v>129.51708000000002</v>
      </c>
      <c r="K47" s="161">
        <v>9.1700000000000004E-2</v>
      </c>
    </row>
    <row r="48" spans="1:11" x14ac:dyDescent="0.25">
      <c r="A48" s="279"/>
      <c r="B48" s="279"/>
      <c r="C48" s="279"/>
      <c r="D48" s="279"/>
      <c r="E48" s="279"/>
    </row>
    <row r="49" spans="1:11" ht="25.5" x14ac:dyDescent="0.25">
      <c r="A49" s="168"/>
      <c r="B49" s="170" t="s">
        <v>139</v>
      </c>
      <c r="C49" s="173" t="s">
        <v>140</v>
      </c>
      <c r="D49" s="170" t="s">
        <v>28</v>
      </c>
      <c r="E49" s="171" t="s">
        <v>70</v>
      </c>
      <c r="K49" s="161" t="s">
        <v>28</v>
      </c>
    </row>
    <row r="50" spans="1:11" ht="25.5" x14ac:dyDescent="0.25">
      <c r="A50" s="168"/>
      <c r="B50" s="174" t="s">
        <v>141</v>
      </c>
      <c r="C50" s="169" t="s">
        <v>142</v>
      </c>
      <c r="D50" s="178">
        <v>3.3E-4</v>
      </c>
      <c r="E50" s="175">
        <f>$E$11*D50</f>
        <v>0.46609200000000001</v>
      </c>
      <c r="K50" s="161">
        <v>3.3E-4</v>
      </c>
    </row>
    <row r="51" spans="1:11" ht="25.5" x14ac:dyDescent="0.25">
      <c r="A51" s="168"/>
      <c r="B51" s="174" t="s">
        <v>143</v>
      </c>
      <c r="C51" s="169" t="s">
        <v>144</v>
      </c>
      <c r="D51" s="178">
        <v>2.5999999999999998E-4</v>
      </c>
      <c r="E51" s="175">
        <f>$E$11*D51</f>
        <v>0.36722399999999999</v>
      </c>
      <c r="K51" s="161">
        <v>2.5999999999999998E-4</v>
      </c>
    </row>
    <row r="52" spans="1:11" x14ac:dyDescent="0.25">
      <c r="A52" s="168"/>
      <c r="B52" s="169"/>
      <c r="C52" s="170" t="s">
        <v>145</v>
      </c>
      <c r="D52" s="179">
        <v>5.9000000000000003E-4</v>
      </c>
      <c r="E52" s="176">
        <f>E50+E51</f>
        <v>0.83331599999999995</v>
      </c>
      <c r="K52" s="161">
        <v>5.9000000000000003E-4</v>
      </c>
    </row>
    <row r="53" spans="1:11" x14ac:dyDescent="0.25">
      <c r="A53" s="279"/>
      <c r="B53" s="279"/>
      <c r="C53" s="279"/>
      <c r="D53" s="279"/>
      <c r="E53" s="279"/>
    </row>
    <row r="54" spans="1:11" ht="25.5" x14ac:dyDescent="0.25">
      <c r="A54" s="168"/>
      <c r="B54" s="170" t="s">
        <v>146</v>
      </c>
      <c r="C54" s="173" t="s">
        <v>147</v>
      </c>
      <c r="D54" s="170" t="s">
        <v>28</v>
      </c>
      <c r="E54" s="171" t="s">
        <v>70</v>
      </c>
      <c r="K54" s="161" t="s">
        <v>28</v>
      </c>
    </row>
    <row r="55" spans="1:11" x14ac:dyDescent="0.25">
      <c r="A55" s="168"/>
      <c r="B55" s="174" t="s">
        <v>148</v>
      </c>
      <c r="C55" s="169" t="s">
        <v>149</v>
      </c>
      <c r="D55" s="178">
        <v>2.82E-3</v>
      </c>
      <c r="E55" s="175">
        <f>$E$11*D55</f>
        <v>3.9829680000000005</v>
      </c>
      <c r="K55" s="161">
        <v>2.82E-3</v>
      </c>
    </row>
    <row r="56" spans="1:11" x14ac:dyDescent="0.25">
      <c r="A56" s="168"/>
      <c r="B56" s="169"/>
      <c r="C56" s="170" t="s">
        <v>150</v>
      </c>
      <c r="D56" s="179">
        <v>2.82E-3</v>
      </c>
      <c r="E56" s="176">
        <f>E55</f>
        <v>3.9829680000000005</v>
      </c>
      <c r="K56" s="161">
        <v>2.82E-3</v>
      </c>
    </row>
    <row r="57" spans="1:11" x14ac:dyDescent="0.25">
      <c r="A57" s="279"/>
      <c r="B57" s="279"/>
      <c r="C57" s="279"/>
      <c r="D57" s="279"/>
      <c r="E57" s="279"/>
    </row>
    <row r="58" spans="1:11" x14ac:dyDescent="0.25">
      <c r="A58" s="168"/>
      <c r="B58" s="170"/>
      <c r="C58" s="170" t="s">
        <v>151</v>
      </c>
      <c r="D58" s="179">
        <v>0.76827000000000001</v>
      </c>
      <c r="E58" s="176">
        <f>SUM(E56,E52,E47,E43,E34,E23)</f>
        <v>1085.1045480000002</v>
      </c>
      <c r="K58" s="161">
        <v>0.76827000000000001</v>
      </c>
    </row>
    <row r="59" spans="1:11" x14ac:dyDescent="0.25">
      <c r="A59" s="279"/>
      <c r="B59" s="279"/>
      <c r="C59" s="279"/>
      <c r="D59" s="279"/>
      <c r="E59" s="279"/>
    </row>
    <row r="60" spans="1:11" x14ac:dyDescent="0.25">
      <c r="A60" s="168"/>
      <c r="B60" s="170"/>
      <c r="C60" s="170" t="s">
        <v>152</v>
      </c>
      <c r="D60" s="170"/>
      <c r="E60" s="176">
        <f>E58+E11</f>
        <v>2497.5045480000003</v>
      </c>
    </row>
    <row r="61" spans="1:11" x14ac:dyDescent="0.25">
      <c r="A61" s="279"/>
      <c r="B61" s="279"/>
      <c r="C61" s="279"/>
      <c r="D61" s="279"/>
      <c r="E61" s="279"/>
    </row>
    <row r="62" spans="1:11" ht="15" customHeight="1" x14ac:dyDescent="0.25">
      <c r="A62" s="172" t="s">
        <v>153</v>
      </c>
      <c r="B62" s="280" t="s">
        <v>154</v>
      </c>
      <c r="C62" s="280"/>
      <c r="D62" s="170"/>
      <c r="E62" s="171" t="s">
        <v>70</v>
      </c>
    </row>
    <row r="63" spans="1:11" ht="15" customHeight="1" x14ac:dyDescent="0.25">
      <c r="A63" s="180"/>
      <c r="B63" s="281" t="s">
        <v>155</v>
      </c>
      <c r="C63" s="281"/>
      <c r="D63" s="181"/>
      <c r="E63" s="175">
        <f>(D64+D65)*2/12</f>
        <v>2.9266666666666672</v>
      </c>
    </row>
    <row r="64" spans="1:11" ht="13.9" customHeight="1" x14ac:dyDescent="0.25">
      <c r="A64" s="180"/>
      <c r="B64" s="282" t="s">
        <v>156</v>
      </c>
      <c r="C64" s="282"/>
      <c r="D64" s="182">
        <v>9.74</v>
      </c>
      <c r="E64" s="183"/>
      <c r="F64" s="184">
        <v>9.74</v>
      </c>
      <c r="G64" s="185">
        <v>38.96</v>
      </c>
      <c r="H64" s="186"/>
      <c r="K64" s="161">
        <v>38.96</v>
      </c>
    </row>
    <row r="65" spans="1:11" ht="13.9" customHeight="1" x14ac:dyDescent="0.25">
      <c r="A65" s="180"/>
      <c r="B65" s="282" t="s">
        <v>157</v>
      </c>
      <c r="C65" s="282"/>
      <c r="D65" s="182">
        <v>7.82</v>
      </c>
      <c r="E65" s="183"/>
      <c r="F65" s="184">
        <v>7.8224999999999998</v>
      </c>
      <c r="G65" s="185">
        <v>31.29</v>
      </c>
      <c r="K65" s="161">
        <v>31.29</v>
      </c>
    </row>
    <row r="66" spans="1:11" ht="15" customHeight="1" x14ac:dyDescent="0.25">
      <c r="A66" s="180"/>
      <c r="B66" s="281" t="s">
        <v>158</v>
      </c>
      <c r="C66" s="281"/>
      <c r="D66" s="181"/>
      <c r="E66" s="175">
        <f>(D67+D68)*2/12</f>
        <v>2.0266666666666668</v>
      </c>
      <c r="F66" s="187"/>
      <c r="G66" s="187"/>
    </row>
    <row r="67" spans="1:11" ht="13.9" customHeight="1" x14ac:dyDescent="0.25">
      <c r="A67" s="180"/>
      <c r="B67" s="282" t="s">
        <v>159</v>
      </c>
      <c r="C67" s="282"/>
      <c r="D67" s="182">
        <v>3.56</v>
      </c>
      <c r="E67" s="183"/>
      <c r="F67" s="184">
        <v>3.5625</v>
      </c>
      <c r="G67" s="185">
        <v>14.25</v>
      </c>
      <c r="K67" s="161">
        <v>14.25</v>
      </c>
    </row>
    <row r="68" spans="1:11" ht="13.9" customHeight="1" x14ac:dyDescent="0.25">
      <c r="A68" s="180"/>
      <c r="B68" s="282" t="s">
        <v>160</v>
      </c>
      <c r="C68" s="282"/>
      <c r="D68" s="182">
        <v>8.6</v>
      </c>
      <c r="E68" s="183"/>
      <c r="F68" s="184">
        <v>8.6024999999999991</v>
      </c>
      <c r="G68" s="185">
        <v>34.409999999999997</v>
      </c>
      <c r="K68" s="161">
        <v>34.409999999999997</v>
      </c>
    </row>
    <row r="69" spans="1:11" ht="114.75" customHeight="1" x14ac:dyDescent="0.25">
      <c r="A69" s="180"/>
      <c r="B69" s="281" t="s">
        <v>161</v>
      </c>
      <c r="C69" s="281"/>
      <c r="D69" s="182"/>
      <c r="E69" s="188">
        <f>SUM(D70:D102)*4/12</f>
        <v>151.59666666666666</v>
      </c>
    </row>
    <row r="70" spans="1:11" ht="13.9" customHeight="1" x14ac:dyDescent="0.25">
      <c r="A70" s="189"/>
      <c r="B70" s="283" t="s">
        <v>162</v>
      </c>
      <c r="C70" s="283"/>
      <c r="D70" s="190">
        <v>4.38</v>
      </c>
      <c r="E70" s="183"/>
      <c r="F70" s="191">
        <v>17.52</v>
      </c>
      <c r="G70" s="192"/>
      <c r="K70" s="161">
        <v>17.52</v>
      </c>
    </row>
    <row r="71" spans="1:11" ht="13.9" customHeight="1" x14ac:dyDescent="0.25">
      <c r="A71" s="189"/>
      <c r="B71" s="283" t="s">
        <v>163</v>
      </c>
      <c r="C71" s="283"/>
      <c r="D71" s="190">
        <v>7.91</v>
      </c>
      <c r="E71" s="183"/>
      <c r="F71" s="191">
        <v>31.62</v>
      </c>
      <c r="G71" s="192"/>
      <c r="K71" s="161">
        <v>31.62</v>
      </c>
    </row>
    <row r="72" spans="1:11" ht="13.9" customHeight="1" x14ac:dyDescent="0.25">
      <c r="A72" s="189"/>
      <c r="B72" s="283" t="s">
        <v>164</v>
      </c>
      <c r="C72" s="283"/>
      <c r="D72" s="190">
        <v>3.34</v>
      </c>
      <c r="E72" s="183"/>
      <c r="F72" s="191">
        <v>13.35</v>
      </c>
      <c r="G72" s="192"/>
      <c r="K72" s="161">
        <v>13.35</v>
      </c>
    </row>
    <row r="73" spans="1:11" ht="13.9" customHeight="1" x14ac:dyDescent="0.25">
      <c r="A73" s="189"/>
      <c r="B73" s="283" t="s">
        <v>165</v>
      </c>
      <c r="C73" s="283"/>
      <c r="D73" s="190">
        <v>4.8600000000000003</v>
      </c>
      <c r="E73" s="183"/>
      <c r="F73" s="191">
        <v>19.43</v>
      </c>
      <c r="G73" s="192"/>
      <c r="K73" s="161">
        <v>19.43</v>
      </c>
    </row>
    <row r="74" spans="1:11" ht="13.9" customHeight="1" x14ac:dyDescent="0.25">
      <c r="A74" s="189"/>
      <c r="B74" s="283" t="s">
        <v>166</v>
      </c>
      <c r="C74" s="283"/>
      <c r="D74" s="190">
        <v>12.05</v>
      </c>
      <c r="E74" s="183"/>
      <c r="F74" s="191">
        <v>48.21</v>
      </c>
      <c r="G74" s="192"/>
      <c r="K74" s="161">
        <v>48.21</v>
      </c>
    </row>
    <row r="75" spans="1:11" ht="13.9" customHeight="1" x14ac:dyDescent="0.25">
      <c r="A75" s="189"/>
      <c r="B75" s="283" t="s">
        <v>167</v>
      </c>
      <c r="C75" s="283"/>
      <c r="D75" s="190">
        <v>4.38</v>
      </c>
      <c r="E75" s="183"/>
      <c r="F75" s="191">
        <v>17.52</v>
      </c>
      <c r="G75" s="192"/>
      <c r="K75" s="161">
        <v>17.52</v>
      </c>
    </row>
    <row r="76" spans="1:11" ht="13.9" customHeight="1" x14ac:dyDescent="0.25">
      <c r="A76" s="189"/>
      <c r="B76" s="283" t="s">
        <v>168</v>
      </c>
      <c r="C76" s="283"/>
      <c r="D76" s="190">
        <v>3.42</v>
      </c>
      <c r="E76" s="183"/>
      <c r="F76" s="191">
        <v>13.68</v>
      </c>
      <c r="G76" s="192"/>
      <c r="K76" s="161">
        <v>13.68</v>
      </c>
    </row>
    <row r="77" spans="1:11" ht="13.9" customHeight="1" x14ac:dyDescent="0.25">
      <c r="A77" s="189"/>
      <c r="B77" s="283" t="s">
        <v>169</v>
      </c>
      <c r="C77" s="283"/>
      <c r="D77" s="190">
        <v>10.09</v>
      </c>
      <c r="E77" s="183"/>
      <c r="F77" s="191">
        <v>40.369999999999997</v>
      </c>
      <c r="G77" s="192"/>
      <c r="K77" s="161">
        <v>40.369999999999997</v>
      </c>
    </row>
    <row r="78" spans="1:11" ht="13.9" customHeight="1" x14ac:dyDescent="0.25">
      <c r="A78" s="189"/>
      <c r="B78" s="283" t="s">
        <v>170</v>
      </c>
      <c r="C78" s="283"/>
      <c r="D78" s="190">
        <v>5.4</v>
      </c>
      <c r="E78" s="183"/>
      <c r="F78" s="191">
        <v>21.61</v>
      </c>
      <c r="G78" s="192"/>
      <c r="K78" s="161">
        <v>21.61</v>
      </c>
    </row>
    <row r="79" spans="1:11" ht="13.9" customHeight="1" x14ac:dyDescent="0.25">
      <c r="A79" s="189"/>
      <c r="B79" s="283" t="s">
        <v>171</v>
      </c>
      <c r="C79" s="283"/>
      <c r="D79" s="190">
        <v>8.27</v>
      </c>
      <c r="E79" s="183"/>
      <c r="F79" s="191">
        <v>33.06</v>
      </c>
      <c r="G79" s="192"/>
      <c r="K79" s="161">
        <v>33.06</v>
      </c>
    </row>
    <row r="80" spans="1:11" ht="13.9" customHeight="1" x14ac:dyDescent="0.25">
      <c r="A80" s="189"/>
      <c r="B80" s="283" t="s">
        <v>172</v>
      </c>
      <c r="C80" s="283"/>
      <c r="D80" s="190">
        <v>2.11</v>
      </c>
      <c r="E80" s="183"/>
      <c r="F80" s="191">
        <v>8.4499999999999993</v>
      </c>
      <c r="G80" s="192"/>
      <c r="K80" s="161">
        <v>8.4499999999999993</v>
      </c>
    </row>
    <row r="81" spans="1:11" ht="13.9" customHeight="1" x14ac:dyDescent="0.25">
      <c r="A81" s="189"/>
      <c r="B81" s="283" t="s">
        <v>173</v>
      </c>
      <c r="C81" s="283"/>
      <c r="D81" s="190">
        <v>0.84</v>
      </c>
      <c r="E81" s="183"/>
      <c r="F81" s="191">
        <v>3.37</v>
      </c>
      <c r="G81" s="192"/>
      <c r="K81" s="161">
        <v>3.37</v>
      </c>
    </row>
    <row r="82" spans="1:11" ht="13.9" customHeight="1" x14ac:dyDescent="0.25">
      <c r="A82" s="189"/>
      <c r="B82" s="283" t="s">
        <v>174</v>
      </c>
      <c r="C82" s="283"/>
      <c r="D82" s="190">
        <v>2.98</v>
      </c>
      <c r="E82" s="183"/>
      <c r="F82" s="191">
        <v>11.92</v>
      </c>
      <c r="G82" s="192"/>
      <c r="K82" s="161">
        <v>11.92</v>
      </c>
    </row>
    <row r="83" spans="1:11" ht="13.9" customHeight="1" x14ac:dyDescent="0.25">
      <c r="A83" s="189"/>
      <c r="B83" s="283" t="s">
        <v>175</v>
      </c>
      <c r="C83" s="283"/>
      <c r="D83" s="190">
        <v>6.01</v>
      </c>
      <c r="E83" s="183"/>
      <c r="F83" s="191">
        <v>24.03</v>
      </c>
      <c r="G83" s="192"/>
      <c r="K83" s="161">
        <v>24.03</v>
      </c>
    </row>
    <row r="84" spans="1:11" ht="13.9" customHeight="1" x14ac:dyDescent="0.25">
      <c r="A84" s="189"/>
      <c r="B84" s="283" t="s">
        <v>176</v>
      </c>
      <c r="C84" s="283"/>
      <c r="D84" s="190">
        <v>8.89</v>
      </c>
      <c r="E84" s="183"/>
      <c r="F84" s="191">
        <v>35.56</v>
      </c>
      <c r="G84" s="192"/>
      <c r="K84" s="161">
        <v>35.56</v>
      </c>
    </row>
    <row r="85" spans="1:11" ht="13.9" customHeight="1" x14ac:dyDescent="0.25">
      <c r="A85" s="189"/>
      <c r="B85" s="283" t="s">
        <v>177</v>
      </c>
      <c r="C85" s="283"/>
      <c r="D85" s="190">
        <v>3.49</v>
      </c>
      <c r="E85" s="183"/>
      <c r="F85" s="191">
        <v>13.97</v>
      </c>
      <c r="G85" s="192"/>
      <c r="K85" s="161">
        <v>13.97</v>
      </c>
    </row>
    <row r="86" spans="1:11" ht="13.9" customHeight="1" x14ac:dyDescent="0.25">
      <c r="A86" s="189"/>
      <c r="B86" s="283" t="s">
        <v>178</v>
      </c>
      <c r="C86" s="283"/>
      <c r="D86" s="190">
        <v>10.94</v>
      </c>
      <c r="E86" s="183"/>
      <c r="F86" s="191">
        <v>43.77</v>
      </c>
      <c r="G86" s="192"/>
      <c r="K86" s="161">
        <v>43.77</v>
      </c>
    </row>
    <row r="87" spans="1:11" ht="13.9" customHeight="1" x14ac:dyDescent="0.25">
      <c r="A87" s="189"/>
      <c r="B87" s="283" t="s">
        <v>179</v>
      </c>
      <c r="C87" s="283"/>
      <c r="D87" s="190">
        <v>7.46</v>
      </c>
      <c r="E87" s="183"/>
      <c r="F87" s="191">
        <v>29.82</v>
      </c>
      <c r="G87" s="192"/>
      <c r="K87" s="161">
        <v>29.82</v>
      </c>
    </row>
    <row r="88" spans="1:11" ht="13.9" customHeight="1" x14ac:dyDescent="0.25">
      <c r="A88" s="189"/>
      <c r="B88" s="283" t="s">
        <v>180</v>
      </c>
      <c r="C88" s="283"/>
      <c r="D88" s="190">
        <v>8.75</v>
      </c>
      <c r="E88" s="183"/>
      <c r="F88" s="191">
        <v>35.01</v>
      </c>
      <c r="G88" s="192"/>
      <c r="K88" s="161">
        <v>35.01</v>
      </c>
    </row>
    <row r="89" spans="1:11" ht="13.9" customHeight="1" x14ac:dyDescent="0.25">
      <c r="A89" s="189"/>
      <c r="B89" s="283" t="s">
        <v>181</v>
      </c>
      <c r="C89" s="283"/>
      <c r="D89" s="190">
        <v>6.99</v>
      </c>
      <c r="E89" s="183"/>
      <c r="F89" s="191">
        <v>27.97</v>
      </c>
      <c r="G89" s="192"/>
      <c r="K89" s="161">
        <v>27.97</v>
      </c>
    </row>
    <row r="90" spans="1:11" ht="13.9" customHeight="1" x14ac:dyDescent="0.25">
      <c r="A90" s="189"/>
      <c r="B90" s="283" t="s">
        <v>182</v>
      </c>
      <c r="C90" s="283"/>
      <c r="D90" s="190">
        <v>13.9</v>
      </c>
      <c r="E90" s="183"/>
      <c r="F90" s="191">
        <v>55.6</v>
      </c>
      <c r="G90" s="192"/>
      <c r="K90" s="161">
        <v>55.6</v>
      </c>
    </row>
    <row r="91" spans="1:11" ht="13.9" customHeight="1" x14ac:dyDescent="0.25">
      <c r="A91" s="189"/>
      <c r="B91" s="283" t="s">
        <v>183</v>
      </c>
      <c r="C91" s="283"/>
      <c r="D91" s="190">
        <v>6</v>
      </c>
      <c r="E91" s="183"/>
      <c r="F91" s="191">
        <v>23.98</v>
      </c>
      <c r="G91" s="192"/>
      <c r="K91" s="161">
        <v>23.98</v>
      </c>
    </row>
    <row r="92" spans="1:11" ht="13.9" customHeight="1" x14ac:dyDescent="0.25">
      <c r="A92" s="189"/>
      <c r="B92" s="283" t="s">
        <v>184</v>
      </c>
      <c r="C92" s="283"/>
      <c r="D92" s="190">
        <v>27.25</v>
      </c>
      <c r="E92" s="183"/>
      <c r="F92" s="191">
        <v>109</v>
      </c>
      <c r="G92" s="192"/>
      <c r="K92" s="161">
        <v>109</v>
      </c>
    </row>
    <row r="93" spans="1:11" ht="13.9" customHeight="1" x14ac:dyDescent="0.25">
      <c r="A93" s="189"/>
      <c r="B93" s="283" t="s">
        <v>185</v>
      </c>
      <c r="C93" s="283"/>
      <c r="D93" s="190">
        <v>8.6199999999999992</v>
      </c>
      <c r="E93" s="183"/>
      <c r="F93" s="191">
        <v>34.47</v>
      </c>
      <c r="G93" s="192"/>
      <c r="K93" s="161">
        <v>34.47</v>
      </c>
    </row>
    <row r="94" spans="1:11" ht="13.9" customHeight="1" x14ac:dyDescent="0.25">
      <c r="A94" s="189"/>
      <c r="B94" s="283" t="s">
        <v>186</v>
      </c>
      <c r="C94" s="283"/>
      <c r="D94" s="190">
        <v>35</v>
      </c>
      <c r="E94" s="183"/>
      <c r="F94" s="191">
        <v>140</v>
      </c>
      <c r="G94" s="192"/>
      <c r="K94" s="161">
        <v>140</v>
      </c>
    </row>
    <row r="95" spans="1:11" ht="13.9" customHeight="1" x14ac:dyDescent="0.25">
      <c r="A95" s="189"/>
      <c r="B95" s="283" t="s">
        <v>187</v>
      </c>
      <c r="C95" s="283"/>
      <c r="D95" s="190">
        <v>119.28</v>
      </c>
      <c r="E95" s="183"/>
      <c r="F95" s="191">
        <v>477.12</v>
      </c>
      <c r="G95" s="192"/>
      <c r="K95" s="161">
        <v>477.12</v>
      </c>
    </row>
    <row r="96" spans="1:11" ht="13.9" customHeight="1" x14ac:dyDescent="0.25">
      <c r="A96" s="189"/>
      <c r="B96" s="283" t="s">
        <v>188</v>
      </c>
      <c r="C96" s="283"/>
      <c r="D96" s="190">
        <v>55.76</v>
      </c>
      <c r="E96" s="183"/>
      <c r="F96" s="191">
        <v>223.03</v>
      </c>
      <c r="G96" s="192"/>
      <c r="K96" s="161">
        <v>223.03</v>
      </c>
    </row>
    <row r="97" spans="1:11" ht="13.9" customHeight="1" x14ac:dyDescent="0.25">
      <c r="A97" s="189"/>
      <c r="B97" s="283" t="s">
        <v>189</v>
      </c>
      <c r="C97" s="283"/>
      <c r="D97" s="190">
        <v>16.149999999999999</v>
      </c>
      <c r="E97" s="183"/>
      <c r="F97" s="191">
        <v>64.599999999999994</v>
      </c>
      <c r="G97" s="192"/>
      <c r="K97" s="161">
        <v>64.599999999999994</v>
      </c>
    </row>
    <row r="98" spans="1:11" ht="13.9" customHeight="1" x14ac:dyDescent="0.25">
      <c r="A98" s="189"/>
      <c r="B98" s="283" t="s">
        <v>190</v>
      </c>
      <c r="C98" s="283"/>
      <c r="D98" s="190">
        <v>7.47</v>
      </c>
      <c r="E98" s="183"/>
      <c r="F98" s="191">
        <v>29.88</v>
      </c>
      <c r="G98" s="192"/>
      <c r="K98" s="161">
        <v>29.88</v>
      </c>
    </row>
    <row r="99" spans="1:11" ht="13.9" customHeight="1" x14ac:dyDescent="0.25">
      <c r="A99" s="189"/>
      <c r="B99" s="283" t="s">
        <v>191</v>
      </c>
      <c r="C99" s="283"/>
      <c r="D99" s="190">
        <v>10.17</v>
      </c>
      <c r="E99" s="183"/>
      <c r="F99" s="191">
        <v>40.67</v>
      </c>
      <c r="G99" s="192"/>
      <c r="K99" s="161">
        <v>40.67</v>
      </c>
    </row>
    <row r="100" spans="1:11" ht="13.9" customHeight="1" x14ac:dyDescent="0.25">
      <c r="A100" s="189"/>
      <c r="B100" s="283" t="s">
        <v>192</v>
      </c>
      <c r="C100" s="283"/>
      <c r="D100" s="190">
        <v>8.14</v>
      </c>
      <c r="E100" s="183"/>
      <c r="F100" s="191">
        <v>32.56</v>
      </c>
      <c r="G100" s="192"/>
      <c r="K100" s="161">
        <v>32.56</v>
      </c>
    </row>
    <row r="101" spans="1:11" ht="13.9" customHeight="1" x14ac:dyDescent="0.25">
      <c r="A101" s="189"/>
      <c r="B101" s="283" t="s">
        <v>193</v>
      </c>
      <c r="C101" s="283"/>
      <c r="D101" s="190">
        <v>10.93</v>
      </c>
      <c r="E101" s="183"/>
      <c r="F101" s="191">
        <v>43.73</v>
      </c>
      <c r="G101" s="192"/>
      <c r="K101" s="161">
        <v>43.73</v>
      </c>
    </row>
    <row r="102" spans="1:11" ht="13.9" customHeight="1" x14ac:dyDescent="0.25">
      <c r="A102" s="189"/>
      <c r="B102" s="283" t="s">
        <v>194</v>
      </c>
      <c r="C102" s="283"/>
      <c r="D102" s="190">
        <v>13.56</v>
      </c>
      <c r="E102" s="183"/>
      <c r="F102" s="191">
        <v>54.23</v>
      </c>
      <c r="G102" s="192"/>
      <c r="K102" s="161">
        <v>54.23</v>
      </c>
    </row>
    <row r="103" spans="1:11" ht="15.75" customHeight="1" x14ac:dyDescent="0.25">
      <c r="A103" s="189"/>
      <c r="B103" s="284" t="s">
        <v>195</v>
      </c>
      <c r="C103" s="284"/>
      <c r="D103" s="181"/>
      <c r="E103" s="175">
        <v>410</v>
      </c>
    </row>
    <row r="104" spans="1:11" ht="30.75" customHeight="1" x14ac:dyDescent="0.25">
      <c r="A104" s="189"/>
      <c r="B104" s="284" t="s">
        <v>196</v>
      </c>
      <c r="C104" s="284"/>
      <c r="D104" s="182">
        <v>5</v>
      </c>
      <c r="E104" s="175">
        <f>D104*25</f>
        <v>125</v>
      </c>
      <c r="K104" s="161">
        <v>5</v>
      </c>
    </row>
    <row r="105" spans="1:11" ht="15.75" customHeight="1" x14ac:dyDescent="0.25">
      <c r="A105" s="189"/>
      <c r="B105" s="284" t="s">
        <v>197</v>
      </c>
      <c r="C105" s="284"/>
      <c r="D105" s="181"/>
      <c r="E105" s="175">
        <v>78</v>
      </c>
    </row>
    <row r="106" spans="1:11" ht="15.75" customHeight="1" x14ac:dyDescent="0.25">
      <c r="A106" s="189"/>
      <c r="B106" s="284" t="s">
        <v>198</v>
      </c>
      <c r="C106" s="284" t="s">
        <v>198</v>
      </c>
      <c r="D106" s="181"/>
      <c r="E106" s="175">
        <v>8.35</v>
      </c>
    </row>
    <row r="107" spans="1:11" ht="15.75" customHeight="1" x14ac:dyDescent="0.25">
      <c r="A107" s="189"/>
      <c r="B107" s="284" t="s">
        <v>199</v>
      </c>
      <c r="C107" s="284" t="s">
        <v>199</v>
      </c>
      <c r="D107" s="181"/>
      <c r="E107" s="175">
        <v>75</v>
      </c>
    </row>
    <row r="108" spans="1:11" ht="15" customHeight="1" x14ac:dyDescent="0.25">
      <c r="A108" s="189"/>
      <c r="B108" s="280" t="s">
        <v>200</v>
      </c>
      <c r="C108" s="280"/>
      <c r="D108" s="174"/>
      <c r="E108" s="176">
        <f>SUM(E63:E107)</f>
        <v>852.9</v>
      </c>
    </row>
    <row r="109" spans="1:11" x14ac:dyDescent="0.25">
      <c r="A109" s="189"/>
      <c r="B109" s="285"/>
      <c r="C109" s="285"/>
      <c r="D109" s="285"/>
      <c r="E109" s="285"/>
    </row>
    <row r="110" spans="1:11" ht="15" customHeight="1" x14ac:dyDescent="0.25">
      <c r="A110" s="189"/>
      <c r="B110" s="280" t="s">
        <v>201</v>
      </c>
      <c r="C110" s="280"/>
      <c r="D110" s="170"/>
      <c r="E110" s="176">
        <f>E108+E60</f>
        <v>3350.4045480000004</v>
      </c>
    </row>
    <row r="111" spans="1:11" x14ac:dyDescent="0.25">
      <c r="A111" s="189"/>
      <c r="B111" s="285"/>
      <c r="C111" s="285"/>
      <c r="D111" s="285"/>
      <c r="E111" s="285"/>
    </row>
    <row r="112" spans="1:11" ht="15" customHeight="1" x14ac:dyDescent="0.25">
      <c r="A112" s="172" t="s">
        <v>202</v>
      </c>
      <c r="B112" s="280" t="s">
        <v>203</v>
      </c>
      <c r="C112" s="280"/>
      <c r="D112" s="170" t="s">
        <v>28</v>
      </c>
      <c r="E112" s="171" t="s">
        <v>70</v>
      </c>
      <c r="K112" s="161" t="s">
        <v>28</v>
      </c>
    </row>
    <row r="113" spans="1:11" ht="15" customHeight="1" x14ac:dyDescent="0.25">
      <c r="A113" s="180"/>
      <c r="B113" s="284" t="s">
        <v>204</v>
      </c>
      <c r="C113" s="284"/>
      <c r="D113" s="193">
        <f>F113</f>
        <v>4.8959814999999997E-2</v>
      </c>
      <c r="E113" s="175">
        <f>D113*E110</f>
        <v>164.03518684523863</v>
      </c>
      <c r="F113" s="194">
        <v>4.8959814999999997E-2</v>
      </c>
      <c r="G113" s="195">
        <v>0.1</v>
      </c>
      <c r="K113" s="161">
        <v>0.1</v>
      </c>
    </row>
    <row r="114" spans="1:11" ht="15" customHeight="1" x14ac:dyDescent="0.25">
      <c r="A114" s="180"/>
      <c r="B114" s="284" t="s">
        <v>205</v>
      </c>
      <c r="C114" s="284"/>
      <c r="D114" s="193">
        <f>F114</f>
        <v>1.2500000000000001E-2</v>
      </c>
      <c r="E114" s="175">
        <f>D114*E110</f>
        <v>41.88005685000001</v>
      </c>
      <c r="F114" s="194">
        <v>1.2500000000000001E-2</v>
      </c>
      <c r="G114" s="195">
        <v>0.05</v>
      </c>
      <c r="K114" s="161">
        <v>0.05</v>
      </c>
    </row>
    <row r="115" spans="1:11" ht="15" customHeight="1" x14ac:dyDescent="0.25">
      <c r="A115" s="180"/>
      <c r="B115" s="280" t="s">
        <v>206</v>
      </c>
      <c r="C115" s="280"/>
      <c r="D115" s="196">
        <f>D114+D113</f>
        <v>6.1459815000000001E-2</v>
      </c>
      <c r="E115" s="176">
        <f>E113+E114</f>
        <v>205.91524369523864</v>
      </c>
      <c r="K115" s="161">
        <v>0.15</v>
      </c>
    </row>
    <row r="116" spans="1:11" x14ac:dyDescent="0.25">
      <c r="A116" s="189"/>
      <c r="B116" s="285"/>
      <c r="C116" s="285"/>
      <c r="D116" s="285"/>
      <c r="E116" s="285"/>
    </row>
    <row r="117" spans="1:11" ht="15" customHeight="1" x14ac:dyDescent="0.25">
      <c r="A117" s="172" t="s">
        <v>207</v>
      </c>
      <c r="B117" s="280" t="s">
        <v>208</v>
      </c>
      <c r="C117" s="280"/>
      <c r="D117" s="170" t="s">
        <v>28</v>
      </c>
      <c r="E117" s="171" t="s">
        <v>70</v>
      </c>
      <c r="K117" s="161" t="s">
        <v>28</v>
      </c>
    </row>
    <row r="118" spans="1:11" ht="15" customHeight="1" x14ac:dyDescent="0.25">
      <c r="A118" s="180"/>
      <c r="B118" s="284" t="s">
        <v>209</v>
      </c>
      <c r="C118" s="284"/>
      <c r="D118" s="197">
        <v>0.05</v>
      </c>
      <c r="E118" s="198"/>
      <c r="K118" s="161">
        <v>0.05</v>
      </c>
    </row>
    <row r="119" spans="1:11" ht="15" customHeight="1" x14ac:dyDescent="0.25">
      <c r="A119" s="180"/>
      <c r="B119" s="284" t="s">
        <v>210</v>
      </c>
      <c r="C119" s="284"/>
      <c r="D119" s="197">
        <v>0.03</v>
      </c>
      <c r="E119" s="198"/>
      <c r="K119" s="161">
        <v>0.03</v>
      </c>
    </row>
    <row r="120" spans="1:11" ht="15" customHeight="1" x14ac:dyDescent="0.25">
      <c r="A120" s="180"/>
      <c r="B120" s="284" t="s">
        <v>211</v>
      </c>
      <c r="C120" s="284"/>
      <c r="D120" s="178">
        <v>6.4999999999999997E-3</v>
      </c>
      <c r="E120" s="198"/>
      <c r="K120" s="161">
        <v>6.4999999999999997E-3</v>
      </c>
    </row>
    <row r="121" spans="1:11" ht="15" customHeight="1" x14ac:dyDescent="0.25">
      <c r="A121" s="180"/>
      <c r="B121" s="286" t="s">
        <v>27</v>
      </c>
      <c r="C121" s="286"/>
      <c r="D121" s="179">
        <v>8.6499999999999994E-2</v>
      </c>
      <c r="E121" s="200"/>
      <c r="K121" s="161">
        <v>8.6499999999999994E-2</v>
      </c>
    </row>
    <row r="122" spans="1:11" ht="60" customHeight="1" x14ac:dyDescent="0.25">
      <c r="A122" s="180"/>
      <c r="B122" s="287" t="s">
        <v>212</v>
      </c>
      <c r="C122" s="287"/>
      <c r="D122" s="174"/>
      <c r="E122" s="198"/>
    </row>
    <row r="123" spans="1:11" ht="15" customHeight="1" x14ac:dyDescent="0.25">
      <c r="A123" s="180"/>
      <c r="B123" s="280" t="s">
        <v>213</v>
      </c>
      <c r="C123" s="280"/>
      <c r="D123" s="170"/>
      <c r="E123" s="200"/>
    </row>
    <row r="124" spans="1:11" x14ac:dyDescent="0.25">
      <c r="A124" s="180"/>
      <c r="B124" s="201"/>
      <c r="C124" s="199" t="s">
        <v>214</v>
      </c>
      <c r="D124" s="170">
        <v>1.0947</v>
      </c>
      <c r="E124" s="202">
        <v>9.4700000000000006E-2</v>
      </c>
      <c r="K124" s="161">
        <v>1.0947</v>
      </c>
    </row>
    <row r="125" spans="1:11" x14ac:dyDescent="0.25">
      <c r="A125" s="189"/>
      <c r="B125" s="285"/>
      <c r="C125" s="285"/>
      <c r="D125" s="285"/>
      <c r="E125" s="285"/>
    </row>
    <row r="126" spans="1:11" ht="15" customHeight="1" x14ac:dyDescent="0.25">
      <c r="A126" s="189"/>
      <c r="B126" s="280" t="s">
        <v>215</v>
      </c>
      <c r="C126" s="280"/>
      <c r="D126" s="170"/>
      <c r="E126" s="176">
        <f>(E115+E110)*E124</f>
        <v>336.78348427353916</v>
      </c>
    </row>
    <row r="127" spans="1:11" x14ac:dyDescent="0.25">
      <c r="A127" s="189"/>
      <c r="B127" s="285"/>
      <c r="C127" s="285"/>
      <c r="D127" s="285"/>
      <c r="E127" s="285"/>
    </row>
    <row r="128" spans="1:11" ht="16.5" customHeight="1" x14ac:dyDescent="0.25">
      <c r="A128" s="288" t="s">
        <v>216</v>
      </c>
      <c r="B128" s="288"/>
      <c r="C128" s="288"/>
      <c r="D128" s="203"/>
      <c r="E128" s="204">
        <f>SUM(E126,E115,E110)</f>
        <v>3893.1032759687782</v>
      </c>
    </row>
    <row r="129" spans="2:5" x14ac:dyDescent="0.25">
      <c r="B129" s="289"/>
      <c r="C129" s="289"/>
      <c r="D129" s="289"/>
      <c r="E129" s="289"/>
    </row>
    <row r="131" spans="2:5" ht="18.75" customHeight="1" x14ac:dyDescent="0.25">
      <c r="C131" s="205" t="s">
        <v>229</v>
      </c>
      <c r="D131" s="161">
        <v>2</v>
      </c>
    </row>
    <row r="133" spans="2:5" ht="21.6" customHeight="1" x14ac:dyDescent="0.25">
      <c r="C133" s="206" t="s">
        <v>256</v>
      </c>
      <c r="D133" s="207"/>
      <c r="E133" s="208">
        <f>E128*D131</f>
        <v>7786.2065519375565</v>
      </c>
    </row>
  </sheetData>
  <mergeCells count="81">
    <mergeCell ref="B129:E129"/>
    <mergeCell ref="B123:C123"/>
    <mergeCell ref="B125:E125"/>
    <mergeCell ref="B126:C126"/>
    <mergeCell ref="B127:E127"/>
    <mergeCell ref="A128:C128"/>
    <mergeCell ref="B118:C118"/>
    <mergeCell ref="B119:C119"/>
    <mergeCell ref="B120:C120"/>
    <mergeCell ref="B121:C121"/>
    <mergeCell ref="B122:C122"/>
    <mergeCell ref="B113:C113"/>
    <mergeCell ref="B114:C114"/>
    <mergeCell ref="B115:C115"/>
    <mergeCell ref="B116:E116"/>
    <mergeCell ref="B117:C117"/>
    <mergeCell ref="B108:C108"/>
    <mergeCell ref="B109:E109"/>
    <mergeCell ref="B110:C110"/>
    <mergeCell ref="B111:E111"/>
    <mergeCell ref="B112:C112"/>
    <mergeCell ref="B103:C103"/>
    <mergeCell ref="B104:C104"/>
    <mergeCell ref="B105:C105"/>
    <mergeCell ref="B106:C106"/>
    <mergeCell ref="B107:C107"/>
    <mergeCell ref="B98:C98"/>
    <mergeCell ref="B99:C99"/>
    <mergeCell ref="B100:C100"/>
    <mergeCell ref="B101:C101"/>
    <mergeCell ref="B102:C102"/>
    <mergeCell ref="B93:C93"/>
    <mergeCell ref="B94:C94"/>
    <mergeCell ref="B95:C95"/>
    <mergeCell ref="B96:C96"/>
    <mergeCell ref="B97:C97"/>
    <mergeCell ref="B88:C88"/>
    <mergeCell ref="B89:C89"/>
    <mergeCell ref="B90:C90"/>
    <mergeCell ref="B91:C91"/>
    <mergeCell ref="B92:C92"/>
    <mergeCell ref="B83:C83"/>
    <mergeCell ref="B84:C84"/>
    <mergeCell ref="B85:C85"/>
    <mergeCell ref="B86:C86"/>
    <mergeCell ref="B87:C87"/>
    <mergeCell ref="B78:C78"/>
    <mergeCell ref="B79:C79"/>
    <mergeCell ref="B80:C80"/>
    <mergeCell ref="B81:C81"/>
    <mergeCell ref="B82:C82"/>
    <mergeCell ref="B73:C73"/>
    <mergeCell ref="B74:C74"/>
    <mergeCell ref="B75:C75"/>
    <mergeCell ref="B76:C76"/>
    <mergeCell ref="B77:C77"/>
    <mergeCell ref="B68:C68"/>
    <mergeCell ref="B69:C69"/>
    <mergeCell ref="B70:C70"/>
    <mergeCell ref="B71:C71"/>
    <mergeCell ref="B72:C72"/>
    <mergeCell ref="B63:C63"/>
    <mergeCell ref="B64:C64"/>
    <mergeCell ref="B65:C65"/>
    <mergeCell ref="B66:C66"/>
    <mergeCell ref="B67:C67"/>
    <mergeCell ref="A53:E53"/>
    <mergeCell ref="A57:E57"/>
    <mergeCell ref="A59:E59"/>
    <mergeCell ref="A61:E61"/>
    <mergeCell ref="B62:C62"/>
    <mergeCell ref="A12:E12"/>
    <mergeCell ref="A24:E24"/>
    <mergeCell ref="A35:E35"/>
    <mergeCell ref="A44:E44"/>
    <mergeCell ref="A48:E48"/>
    <mergeCell ref="A1:E1"/>
    <mergeCell ref="A2:E2"/>
    <mergeCell ref="A3:E3"/>
    <mergeCell ref="A4:E4"/>
    <mergeCell ref="A7:E7"/>
  </mergeCells>
  <pageMargins left="0.78749999999999998" right="0.78749999999999998" top="1.05277777777778" bottom="1.05277777777778" header="0.78749999999999998" footer="0.78749999999999998"/>
  <pageSetup paperSize="9" firstPageNumber="0" fitToHeight="2" orientation="portrait" horizontalDpi="300" verticalDpi="300"/>
  <headerFooter>
    <oddHeader>&amp;C&amp;"Times New Roman,Normal"&amp;12&amp;A</oddHeader>
    <oddFooter>&amp;C&amp;"Times New Roman,Normal"&amp;12Página &amp;P</oddFooter>
  </headerFooter>
  <drawing r:id="rId1"/>
</worksheet>
</file>

<file path=docProps/app.xml><?xml version="1.0" encoding="utf-8"?>
<Properties xmlns="http://schemas.openxmlformats.org/officeDocument/2006/extended-properties" xmlns:vt="http://schemas.openxmlformats.org/officeDocument/2006/docPropsVTypes">
  <Template/>
  <TotalTime>525</TotalTime>
  <Application>Microsoft Excel</Application>
  <DocSecurity>0</DocSecurity>
  <ScaleCrop>false</ScaleCrop>
  <HeadingPairs>
    <vt:vector size="4" baseType="variant">
      <vt:variant>
        <vt:lpstr>Planilhas</vt:lpstr>
      </vt:variant>
      <vt:variant>
        <vt:i4>17</vt:i4>
      </vt:variant>
      <vt:variant>
        <vt:lpstr>Intervalos nomeados</vt:lpstr>
      </vt:variant>
      <vt:variant>
        <vt:i4>127</vt:i4>
      </vt:variant>
    </vt:vector>
  </HeadingPairs>
  <TitlesOfParts>
    <vt:vector size="144" baseType="lpstr">
      <vt:lpstr>6ª MEDIÇÃO</vt:lpstr>
      <vt:lpstr>ALMOXARIFE</vt:lpstr>
      <vt:lpstr>MOTORISTA</vt:lpstr>
      <vt:lpstr>MESTRE DE OBRAS</vt:lpstr>
      <vt:lpstr>CALCETEIRO</vt:lpstr>
      <vt:lpstr>BOMBEIRO HIDRÁULICO</vt:lpstr>
      <vt:lpstr>PINTOR</vt:lpstr>
      <vt:lpstr>ELETRICISTA PREDIAL</vt:lpstr>
      <vt:lpstr>CARPINTEIRO</vt:lpstr>
      <vt:lpstr>ENCARREGADO</vt:lpstr>
      <vt:lpstr>ELETRICISTA ILUMINAÇÃO</vt:lpstr>
      <vt:lpstr>SERRALHEIRO</vt:lpstr>
      <vt:lpstr>PEDREIRO</vt:lpstr>
      <vt:lpstr>AJUDANTE PRÁTICO</vt:lpstr>
      <vt:lpstr>AUXILIAR DE OBRAS</vt:lpstr>
      <vt:lpstr>VAN A DIESEL</vt:lpstr>
      <vt:lpstr>MEMÓRIA CÁLCULO DAS OBRIGAÇÕES</vt:lpstr>
      <vt:lpstr>'6ª MEDIÇÃO'!Area_de_impressao</vt:lpstr>
      <vt:lpstr>'AJUDANTE PRÁTICO'!Area_de_impressao</vt:lpstr>
      <vt:lpstr>ALMOXARIFE!Area_de_impressao</vt:lpstr>
      <vt:lpstr>'AUXILIAR DE OBRAS'!Area_de_impressao</vt:lpstr>
      <vt:lpstr>'BOMBEIRO HIDRÁULICO'!Area_de_impressao</vt:lpstr>
      <vt:lpstr>CALCETEIRO!Area_de_impressao</vt:lpstr>
      <vt:lpstr>CARPINTEIRO!Area_de_impressao</vt:lpstr>
      <vt:lpstr>'ELETRICISTA ILUMINAÇÃO'!Area_de_impressao</vt:lpstr>
      <vt:lpstr>'ELETRICISTA PREDIAL'!Area_de_impressao</vt:lpstr>
      <vt:lpstr>ENCARREGADO!Area_de_impressao</vt:lpstr>
      <vt:lpstr>'MESTRE DE OBRAS'!Area_de_impressao</vt:lpstr>
      <vt:lpstr>MOTORISTA!Area_de_impressao</vt:lpstr>
      <vt:lpstr>PEDREIRO!Area_de_impressao</vt:lpstr>
      <vt:lpstr>PINTOR!Area_de_impressao</vt:lpstr>
      <vt:lpstr>SERRALHEIRO!Area_de_impressao</vt:lpstr>
      <vt:lpstr>'VAN A DIESEL'!Area_de_impressao</vt:lpstr>
      <vt:lpstr>'6ª MEDIÇÃO'!Print_Area_0</vt:lpstr>
      <vt:lpstr>'AJUDANTE PRÁTICO'!Print_Area_0</vt:lpstr>
      <vt:lpstr>ALMOXARIFE!Print_Area_0</vt:lpstr>
      <vt:lpstr>'AUXILIAR DE OBRAS'!Print_Area_0</vt:lpstr>
      <vt:lpstr>'BOMBEIRO HIDRÁULICO'!Print_Area_0</vt:lpstr>
      <vt:lpstr>CALCETEIRO!Print_Area_0</vt:lpstr>
      <vt:lpstr>CARPINTEIRO!Print_Area_0</vt:lpstr>
      <vt:lpstr>'ELETRICISTA ILUMINAÇÃO'!Print_Area_0</vt:lpstr>
      <vt:lpstr>'ELETRICISTA PREDIAL'!Print_Area_0</vt:lpstr>
      <vt:lpstr>ENCARREGADO!Print_Area_0</vt:lpstr>
      <vt:lpstr>'MESTRE DE OBRAS'!Print_Area_0</vt:lpstr>
      <vt:lpstr>MOTORISTA!Print_Area_0</vt:lpstr>
      <vt:lpstr>PEDREIRO!Print_Area_0</vt:lpstr>
      <vt:lpstr>PINTOR!Print_Area_0</vt:lpstr>
      <vt:lpstr>SERRALHEIRO!Print_Area_0</vt:lpstr>
      <vt:lpstr>'VAN A DIESEL'!Print_Area_0</vt:lpstr>
      <vt:lpstr>'6ª MEDIÇÃO'!Print_Area_0_0</vt:lpstr>
      <vt:lpstr>'AJUDANTE PRÁTICO'!Print_Area_0_0</vt:lpstr>
      <vt:lpstr>ALMOXARIFE!Print_Area_0_0</vt:lpstr>
      <vt:lpstr>'AUXILIAR DE OBRAS'!Print_Area_0_0</vt:lpstr>
      <vt:lpstr>'BOMBEIRO HIDRÁULICO'!Print_Area_0_0</vt:lpstr>
      <vt:lpstr>CALCETEIRO!Print_Area_0_0</vt:lpstr>
      <vt:lpstr>CARPINTEIRO!Print_Area_0_0</vt:lpstr>
      <vt:lpstr>'ELETRICISTA ILUMINAÇÃO'!Print_Area_0_0</vt:lpstr>
      <vt:lpstr>'ELETRICISTA PREDIAL'!Print_Area_0_0</vt:lpstr>
      <vt:lpstr>ENCARREGADO!Print_Area_0_0</vt:lpstr>
      <vt:lpstr>'MESTRE DE OBRAS'!Print_Area_0_0</vt:lpstr>
      <vt:lpstr>MOTORISTA!Print_Area_0_0</vt:lpstr>
      <vt:lpstr>PEDREIRO!Print_Area_0_0</vt:lpstr>
      <vt:lpstr>PINTOR!Print_Area_0_0</vt:lpstr>
      <vt:lpstr>SERRALHEIRO!Print_Area_0_0</vt:lpstr>
      <vt:lpstr>'VAN A DIESEL'!Print_Area_0_0</vt:lpstr>
      <vt:lpstr>'6ª MEDIÇÃO'!Print_Area_0_0_0</vt:lpstr>
      <vt:lpstr>'AJUDANTE PRÁTICO'!Print_Area_0_0_0</vt:lpstr>
      <vt:lpstr>ALMOXARIFE!Print_Area_0_0_0</vt:lpstr>
      <vt:lpstr>'AUXILIAR DE OBRAS'!Print_Area_0_0_0</vt:lpstr>
      <vt:lpstr>'BOMBEIRO HIDRÁULICO'!Print_Area_0_0_0</vt:lpstr>
      <vt:lpstr>CALCETEIRO!Print_Area_0_0_0</vt:lpstr>
      <vt:lpstr>CARPINTEIRO!Print_Area_0_0_0</vt:lpstr>
      <vt:lpstr>'ELETRICISTA ILUMINAÇÃO'!Print_Area_0_0_0</vt:lpstr>
      <vt:lpstr>'ELETRICISTA PREDIAL'!Print_Area_0_0_0</vt:lpstr>
      <vt:lpstr>ENCARREGADO!Print_Area_0_0_0</vt:lpstr>
      <vt:lpstr>'MESTRE DE OBRAS'!Print_Area_0_0_0</vt:lpstr>
      <vt:lpstr>MOTORISTA!Print_Area_0_0_0</vt:lpstr>
      <vt:lpstr>PEDREIRO!Print_Area_0_0_0</vt:lpstr>
      <vt:lpstr>PINTOR!Print_Area_0_0_0</vt:lpstr>
      <vt:lpstr>SERRALHEIRO!Print_Area_0_0_0</vt:lpstr>
      <vt:lpstr>'VAN A DIESEL'!Print_Area_0_0_0</vt:lpstr>
      <vt:lpstr>'6ª MEDIÇÃO'!Print_Area_0_0_0_0</vt:lpstr>
      <vt:lpstr>'AJUDANTE PRÁTICO'!Print_Area_0_0_0_0</vt:lpstr>
      <vt:lpstr>ALMOXARIFE!Print_Area_0_0_0_0</vt:lpstr>
      <vt:lpstr>'AUXILIAR DE OBRAS'!Print_Area_0_0_0_0</vt:lpstr>
      <vt:lpstr>'BOMBEIRO HIDRÁULICO'!Print_Area_0_0_0_0</vt:lpstr>
      <vt:lpstr>CALCETEIRO!Print_Area_0_0_0_0</vt:lpstr>
      <vt:lpstr>CARPINTEIRO!Print_Area_0_0_0_0</vt:lpstr>
      <vt:lpstr>'ELETRICISTA ILUMINAÇÃO'!Print_Area_0_0_0_0</vt:lpstr>
      <vt:lpstr>'ELETRICISTA PREDIAL'!Print_Area_0_0_0_0</vt:lpstr>
      <vt:lpstr>ENCARREGADO!Print_Area_0_0_0_0</vt:lpstr>
      <vt:lpstr>'MESTRE DE OBRAS'!Print_Area_0_0_0_0</vt:lpstr>
      <vt:lpstr>MOTORISTA!Print_Area_0_0_0_0</vt:lpstr>
      <vt:lpstr>PEDREIRO!Print_Area_0_0_0_0</vt:lpstr>
      <vt:lpstr>PINTOR!Print_Area_0_0_0_0</vt:lpstr>
      <vt:lpstr>SERRALHEIRO!Print_Area_0_0_0_0</vt:lpstr>
      <vt:lpstr>'VAN A DIESEL'!Print_Area_0_0_0_0</vt:lpstr>
      <vt:lpstr>'AJUDANTE PRÁTICO'!Print_Area_0_0_0_0_0</vt:lpstr>
      <vt:lpstr>ALMOXARIFE!Print_Area_0_0_0_0_0</vt:lpstr>
      <vt:lpstr>'AUXILIAR DE OBRAS'!Print_Area_0_0_0_0_0</vt:lpstr>
      <vt:lpstr>'BOMBEIRO HIDRÁULICO'!Print_Area_0_0_0_0_0</vt:lpstr>
      <vt:lpstr>CALCETEIRO!Print_Area_0_0_0_0_0</vt:lpstr>
      <vt:lpstr>CARPINTEIRO!Print_Area_0_0_0_0_0</vt:lpstr>
      <vt:lpstr>'ELETRICISTA ILUMINAÇÃO'!Print_Area_0_0_0_0_0</vt:lpstr>
      <vt:lpstr>'ELETRICISTA PREDIAL'!Print_Area_0_0_0_0_0</vt:lpstr>
      <vt:lpstr>ENCARREGADO!Print_Area_0_0_0_0_0</vt:lpstr>
      <vt:lpstr>'MESTRE DE OBRAS'!Print_Area_0_0_0_0_0</vt:lpstr>
      <vt:lpstr>MOTORISTA!Print_Area_0_0_0_0_0</vt:lpstr>
      <vt:lpstr>PEDREIRO!Print_Area_0_0_0_0_0</vt:lpstr>
      <vt:lpstr>PINTOR!Print_Area_0_0_0_0_0</vt:lpstr>
      <vt:lpstr>SERRALHEIRO!Print_Area_0_0_0_0_0</vt:lpstr>
      <vt:lpstr>'VAN A DIESEL'!Print_Area_0_0_0_0_0</vt:lpstr>
      <vt:lpstr>'AJUDANTE PRÁTICO'!Print_Area_0_0_0_0_0_0</vt:lpstr>
      <vt:lpstr>ALMOXARIFE!Print_Area_0_0_0_0_0_0</vt:lpstr>
      <vt:lpstr>'AUXILIAR DE OBRAS'!Print_Area_0_0_0_0_0_0</vt:lpstr>
      <vt:lpstr>'BOMBEIRO HIDRÁULICO'!Print_Area_0_0_0_0_0_0</vt:lpstr>
      <vt:lpstr>CALCETEIRO!Print_Area_0_0_0_0_0_0</vt:lpstr>
      <vt:lpstr>CARPINTEIRO!Print_Area_0_0_0_0_0_0</vt:lpstr>
      <vt:lpstr>'ELETRICISTA ILUMINAÇÃO'!Print_Area_0_0_0_0_0_0</vt:lpstr>
      <vt:lpstr>'ELETRICISTA PREDIAL'!Print_Area_0_0_0_0_0_0</vt:lpstr>
      <vt:lpstr>ENCARREGADO!Print_Area_0_0_0_0_0_0</vt:lpstr>
      <vt:lpstr>'MESTRE DE OBRAS'!Print_Area_0_0_0_0_0_0</vt:lpstr>
      <vt:lpstr>MOTORISTA!Print_Area_0_0_0_0_0_0</vt:lpstr>
      <vt:lpstr>PEDREIRO!Print_Area_0_0_0_0_0_0</vt:lpstr>
      <vt:lpstr>PINTOR!Print_Area_0_0_0_0_0_0</vt:lpstr>
      <vt:lpstr>SERRALHEIRO!Print_Area_0_0_0_0_0_0</vt:lpstr>
      <vt:lpstr>'VAN A DIESEL'!Print_Area_0_0_0_0_0_0</vt:lpstr>
      <vt:lpstr>'AUXILIAR DE OBRAS'!Print_Area_0_0_0_0_0_0_0</vt:lpstr>
      <vt:lpstr>MOTORISTA!Print_Area_0_0_0_0_0_0_0</vt:lpstr>
      <vt:lpstr>'VAN A DIESEL'!Print_Area_0_0_0_0_0_0_0</vt:lpstr>
      <vt:lpstr>'AUXILIAR DE OBRAS'!Print_Area_0_0_0_0_0_0_0_0</vt:lpstr>
      <vt:lpstr>MOTORISTA!Print_Area_0_0_0_0_0_0_0_0</vt:lpstr>
      <vt:lpstr>'VAN A DIESEL'!Print_Area_0_0_0_0_0_0_0_0</vt:lpstr>
      <vt:lpstr>'AUXILIAR DE OBRAS'!Print_Area_0_0_0_0_0_0_0_0_0</vt:lpstr>
      <vt:lpstr>MOTORISTA!Print_Area_0_0_0_0_0_0_0_0_0</vt:lpstr>
      <vt:lpstr>'VAN A DIESEL'!Print_Area_0_0_0_0_0_0_0_0_0</vt:lpstr>
      <vt:lpstr>'AUXILIAR DE OBRAS'!Print_Area_0_0_0_0_0_0_0_0_0_0</vt:lpstr>
      <vt:lpstr>MOTORISTA!Print_Area_0_0_0_0_0_0_0_0_0_0</vt:lpstr>
      <vt:lpstr>'VAN A DIESEL'!Print_Area_0_0_0_0_0_0_0_0_0_0</vt:lpstr>
      <vt:lpstr>'AUXILIAR DE OBRAS'!Print_Area_0_0_0_0_0_0_0_0_0_0_0</vt:lpstr>
      <vt:lpstr>'AUXILIAR DE OBRAS'!Print_Area_0_0_0_0_0_0_0_0_0_0_0_0</vt:lpstr>
      <vt:lpstr>'AUXILIAR DE OBRAS'!Print_Area_0_0_0_0_0_0_0_0_0_0_0_0_0</vt:lpstr>
      <vt:lpstr>'AUXILIAR DE OBRAS'!Print_Area_0_0_0_0_0_0_0_0_0_0_0_0_0_0</vt:lpstr>
      <vt:lpstr>'AUXILIAR DE OBRAS'!Print_Area_0_0_0_0_0_0_0_0_0_0_0_0_0_0_0</vt:lpstr>
    </vt:vector>
  </TitlesOfParts>
  <Company>Particular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Wellington Tomaz Cunha</dc:creator>
  <dc:description/>
  <cp:lastModifiedBy>Luciana Costa</cp:lastModifiedBy>
  <cp:revision>90</cp:revision>
  <cp:lastPrinted>2019-07-11T09:49:30Z</cp:lastPrinted>
  <dcterms:created xsi:type="dcterms:W3CDTF">2018-11-23T11:02:36Z</dcterms:created>
  <dcterms:modified xsi:type="dcterms:W3CDTF">2019-07-24T17:44:05Z</dcterms:modified>
  <dc:language>pt-BR</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Company">
    <vt:lpwstr>Particular</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