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TOS PREFEITURA\OBRAS\PAVIMENTAÇÃO ASFÁLTICA\TRECHO 3.2 - CAJÚ - CANCELA - MONTE BELO - PREMOCIL\REAJUSTAMENTO\"/>
    </mc:Choice>
  </mc:AlternateContent>
  <bookViews>
    <workbookView xWindow="0" yWindow="0" windowWidth="28800" windowHeight="12435" tabRatio="500" activeTab="1"/>
  </bookViews>
  <sheets>
    <sheet name="Plan2" sheetId="2" r:id="rId1"/>
    <sheet name="Plan1" sheetId="3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3" l="1"/>
  <c r="J24" i="3" s="1"/>
  <c r="J26" i="3" s="1"/>
  <c r="H25" i="3"/>
  <c r="J25" i="3" s="1"/>
  <c r="H23" i="3"/>
  <c r="C25" i="3"/>
  <c r="C24" i="3"/>
  <c r="C23" i="3"/>
  <c r="F50" i="2" l="1"/>
  <c r="C50" i="2"/>
  <c r="E50" i="2" s="1"/>
  <c r="F52" i="2" l="1"/>
  <c r="F51" i="2"/>
  <c r="G45" i="2"/>
  <c r="G42" i="2"/>
  <c r="G39" i="2"/>
  <c r="G36" i="2"/>
  <c r="G30" i="2"/>
  <c r="G27" i="2"/>
  <c r="G24" i="2"/>
  <c r="E47" i="2" l="1"/>
  <c r="E46" i="2"/>
  <c r="H45" i="2"/>
  <c r="E45" i="2"/>
  <c r="E44" i="2"/>
  <c r="E43" i="2"/>
  <c r="H42" i="2"/>
  <c r="E42" i="2"/>
  <c r="C52" i="2"/>
  <c r="E52" i="2" s="1"/>
  <c r="C51" i="2"/>
  <c r="E51" i="2" s="1"/>
  <c r="E41" i="2"/>
  <c r="E40" i="2"/>
  <c r="H39" i="2"/>
  <c r="E39" i="2"/>
  <c r="E38" i="2"/>
  <c r="E37" i="2"/>
  <c r="H36" i="2"/>
  <c r="E36" i="2"/>
  <c r="E32" i="2"/>
  <c r="E31" i="2"/>
  <c r="H30" i="2"/>
  <c r="E30" i="2"/>
  <c r="E29" i="2"/>
  <c r="E28" i="2"/>
  <c r="H27" i="2"/>
  <c r="E27" i="2"/>
  <c r="E26" i="2"/>
  <c r="E25" i="2"/>
  <c r="H24" i="2"/>
  <c r="E24" i="2"/>
  <c r="E23" i="2"/>
  <c r="H52" i="2" s="1"/>
  <c r="E22" i="2"/>
  <c r="H51" i="2" s="1"/>
  <c r="E21" i="2"/>
  <c r="G52" i="2" l="1"/>
  <c r="G47" i="2"/>
  <c r="H47" i="2" s="1"/>
  <c r="G41" i="2"/>
  <c r="H41" i="2" s="1"/>
  <c r="G32" i="2"/>
  <c r="H32" i="2" s="1"/>
  <c r="G26" i="2"/>
  <c r="H26" i="2" s="1"/>
  <c r="G44" i="2"/>
  <c r="H44" i="2" s="1"/>
  <c r="G38" i="2"/>
  <c r="H38" i="2" s="1"/>
  <c r="G29" i="2"/>
  <c r="H29" i="2" s="1"/>
  <c r="G23" i="2"/>
  <c r="H23" i="2" s="1"/>
  <c r="H50" i="2"/>
  <c r="G51" i="2"/>
  <c r="G46" i="2"/>
  <c r="H46" i="2" s="1"/>
  <c r="G40" i="2"/>
  <c r="H40" i="2" s="1"/>
  <c r="G25" i="2"/>
  <c r="H25" i="2" s="1"/>
  <c r="G43" i="2"/>
  <c r="H43" i="2" s="1"/>
  <c r="G37" i="2"/>
  <c r="H37" i="2" s="1"/>
  <c r="G28" i="2"/>
  <c r="H28" i="2" s="1"/>
  <c r="G22" i="2"/>
  <c r="H22" i="2" s="1"/>
  <c r="G31" i="2"/>
  <c r="H31" i="2" s="1"/>
  <c r="G50" i="2"/>
  <c r="G21" i="2"/>
  <c r="H21" i="2" s="1"/>
  <c r="I50" i="2" s="1"/>
  <c r="I51" i="2" l="1"/>
  <c r="J51" i="2" s="1"/>
  <c r="I52" i="2"/>
  <c r="J52" i="2" s="1"/>
  <c r="J50" i="2"/>
  <c r="J53" i="2" s="1"/>
  <c r="A57" i="2" s="1"/>
</calcChain>
</file>

<file path=xl/sharedStrings.xml><?xml version="1.0" encoding="utf-8"?>
<sst xmlns="http://schemas.openxmlformats.org/spreadsheetml/2006/main" count="132" uniqueCount="88">
  <si>
    <t>CM 30</t>
  </si>
  <si>
    <t>RR-2C</t>
  </si>
  <si>
    <t>PROCESSO</t>
  </si>
  <si>
    <t>Nº NF</t>
  </si>
  <si>
    <r>
      <rPr>
        <sz val="16"/>
        <color rgb="FF000000"/>
        <rFont val="Calibri"/>
        <family val="2"/>
        <charset val="1"/>
      </rPr>
      <t xml:space="preserve">VALOR </t>
    </r>
    <r>
      <rPr>
        <sz val="11"/>
        <color rgb="FF000000"/>
        <rFont val="Calibri"/>
        <family val="2"/>
        <charset val="1"/>
      </rPr>
      <t>(R$/KG)</t>
    </r>
  </si>
  <si>
    <t>CAP 50/70</t>
  </si>
  <si>
    <t>CALCULO DE REAJUSTE</t>
  </si>
  <si>
    <t>MEDIÇÃO</t>
  </si>
  <si>
    <t>TIPO</t>
  </si>
  <si>
    <t>REAJUSTE PAGO</t>
  </si>
  <si>
    <t>QUANT. MEDIDA</t>
  </si>
  <si>
    <t>VALOR DO REEQ.</t>
  </si>
  <si>
    <t>REAJ. DO REEQ.</t>
  </si>
  <si>
    <t>RR - 2C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</si>
  <si>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</si>
  <si>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</si>
  <si>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</si>
  <si>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</si>
  <si>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</si>
  <si>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</si>
  <si>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</si>
  <si>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</si>
  <si>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</si>
  <si>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PREÇO COMPRA</t>
  </si>
  <si>
    <t>PREÇO PLANILHA</t>
  </si>
  <si>
    <t>DIFERENÇA</t>
  </si>
  <si>
    <t>QUANTIDADE (kg) TOTAL MEDIDA</t>
  </si>
  <si>
    <t>REAJUSTE PAGO NAS MEDIÇÕES</t>
  </si>
  <si>
    <t>REAJUSTE DA DIFERENÇA</t>
  </si>
  <si>
    <t>TOTAL</t>
  </si>
  <si>
    <t>TOTAL:</t>
  </si>
  <si>
    <r>
      <rPr>
        <sz val="16"/>
        <color rgb="FF000000"/>
        <rFont val="Calibri"/>
        <family val="2"/>
        <charset val="1"/>
      </rPr>
      <t xml:space="preserve">QUANT. </t>
    </r>
    <r>
      <rPr>
        <sz val="11"/>
        <color rgb="FF000000"/>
        <rFont val="Calibri"/>
        <family val="2"/>
        <charset val="1"/>
      </rPr>
      <t>(TON)</t>
    </r>
  </si>
  <si>
    <t>Nº 9335/17</t>
  </si>
  <si>
    <t>2.018 / 2.030</t>
  </si>
  <si>
    <t>22,14 / 28,54</t>
  </si>
  <si>
    <t>R$ 1,80 / R$ 1,7805</t>
  </si>
  <si>
    <t>Nº 9332/17</t>
  </si>
  <si>
    <t>12123 / 12182</t>
  </si>
  <si>
    <t>28,70 / 28,80</t>
  </si>
  <si>
    <t>R$ 1,98 / R$ 1,96</t>
  </si>
  <si>
    <t>Nº 13373/17</t>
  </si>
  <si>
    <t>12262 / 12270</t>
  </si>
  <si>
    <t>28,36 / 22,51</t>
  </si>
  <si>
    <t>R$ 1,96 / R$ 1,96</t>
  </si>
  <si>
    <t>Nº 16908/17</t>
  </si>
  <si>
    <t>12309 / 2.080</t>
  </si>
  <si>
    <t>28,71 / 27,50</t>
  </si>
  <si>
    <t>R$ 1,925 / R$ 1,8387</t>
  </si>
  <si>
    <t>Nº 19526/17</t>
  </si>
  <si>
    <t>12532 / 12624</t>
  </si>
  <si>
    <t>25,74 / 28,74</t>
  </si>
  <si>
    <t>R$ 1,86 / R$ 1,83</t>
  </si>
  <si>
    <t>Nº 22490/17</t>
  </si>
  <si>
    <t>12735 / 12931</t>
  </si>
  <si>
    <t>27,27 / 28,45</t>
  </si>
  <si>
    <t>R$ 1,82 / R$ 1,81</t>
  </si>
  <si>
    <t>PREÇO COMPRA + 15% (COMPOSIÇÃO)</t>
  </si>
  <si>
    <t>TOTAL REEQUILÍBRIO</t>
  </si>
  <si>
    <t>CÁLCULO DO PRIMEIRO REEQUILÍBRIO FINANCEIRO COMPREENDENDO O PERÍODO DA 7ª MEDIÇÃO À 15ª MEDIÇÃO</t>
  </si>
  <si>
    <t>EMPRESA: PREMOCIL</t>
  </si>
  <si>
    <t>INDICE (FGV) DO PERÍODO DA MEDIÇÃO</t>
  </si>
  <si>
    <t>Total Geral do Primeiro Reequilíbrio Financeiro do Material Betuminoso</t>
  </si>
  <si>
    <t>RESUMO</t>
  </si>
  <si>
    <t>PREÇO MÉDIO DE AQUISIÇÃO NO PERÍODO</t>
  </si>
  <si>
    <t xml:space="preserve">PREÇO COM BONIFICAÇÃO DE 15% </t>
  </si>
  <si>
    <t>DIFERENÇA DO PREÇO DE PLANILHA</t>
  </si>
  <si>
    <t>QUANTIDADE MEDIDA NO PERÍODO</t>
  </si>
  <si>
    <t>DESEQUILÍBRIO NO PERÍODO</t>
  </si>
  <si>
    <t>REAJUSTE PAGO NO PERÍODO</t>
  </si>
  <si>
    <t>SOMATÓRIO DOS REAJUSTE DO REEQUILÍBRIO</t>
  </si>
  <si>
    <t>TOTAL A REEQUILIBRAR</t>
  </si>
  <si>
    <t>CÁLCULO DO IMPACTO FINANCEIRO</t>
  </si>
  <si>
    <t>PREÇOS DE PLANILHA CONTRATUAL</t>
  </si>
  <si>
    <t xml:space="preserve">CM30 </t>
  </si>
  <si>
    <t>R$ 1,98679 / KG</t>
  </si>
  <si>
    <t>RR1-C</t>
  </si>
  <si>
    <t>R$ 0,92724 / KG</t>
  </si>
  <si>
    <t>R$ 1,21832 / KG</t>
  </si>
  <si>
    <r>
      <t xml:space="preserve">CONTRATO: </t>
    </r>
    <r>
      <rPr>
        <sz val="16"/>
        <color rgb="FF000000"/>
        <rFont val="Calibri"/>
        <family val="2"/>
      </rPr>
      <t>246/2016</t>
    </r>
  </si>
  <si>
    <r>
      <t xml:space="preserve">EMPRESA: </t>
    </r>
    <r>
      <rPr>
        <sz val="16"/>
        <color rgb="FF000000"/>
        <rFont val="Calibri"/>
        <family val="2"/>
      </rPr>
      <t>CONSTRUTORA PREMOCIL LTDA</t>
    </r>
  </si>
  <si>
    <r>
      <t xml:space="preserve">OBRA: </t>
    </r>
    <r>
      <rPr>
        <sz val="16"/>
        <color rgb="FF000000"/>
        <rFont val="Calibri"/>
        <family val="2"/>
      </rPr>
      <t>PAVIMENTAÇÃO RODOVIÁRIA CAJU - CANCELA - MONTE BELO</t>
    </r>
  </si>
  <si>
    <r>
      <t xml:space="preserve">DATA BASE: </t>
    </r>
    <r>
      <rPr>
        <sz val="16"/>
        <color rgb="FF000000"/>
        <rFont val="Calibri"/>
        <family val="2"/>
      </rPr>
      <t>OUTUBRO 2014</t>
    </r>
  </si>
  <si>
    <r>
      <t>BDI:</t>
    </r>
    <r>
      <rPr>
        <sz val="16"/>
        <color rgb="FF000000"/>
        <rFont val="Calibri"/>
        <family val="2"/>
      </rPr>
      <t xml:space="preserve"> 26,05%</t>
    </r>
  </si>
  <si>
    <r>
      <t>ÍNDICE ADOTADO:</t>
    </r>
    <r>
      <rPr>
        <sz val="16"/>
        <color rgb="FF000000"/>
        <rFont val="Calibri"/>
        <family val="2"/>
      </rPr>
      <t xml:space="preserve"> FGV</t>
    </r>
  </si>
  <si>
    <r>
      <t xml:space="preserve">PERÍODO: </t>
    </r>
    <r>
      <rPr>
        <sz val="16"/>
        <color rgb="FF000000"/>
        <rFont val="Calibri"/>
        <family val="2"/>
      </rPr>
      <t>7ª MEDIÇÃO (MAR/2017) ATÉ A 15ª MEDIÇÃO (NOV/2017)</t>
    </r>
  </si>
  <si>
    <t>PREFEITURA MUNICIPAL DE PRESIDENTE KENNEDY</t>
  </si>
  <si>
    <t>ESTADO DO ESPIRÍTO SANTO</t>
  </si>
  <si>
    <t>Secretaria Municipal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</si>
</sst>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"/>
    <numFmt numFmtId="165" formatCode="[$R$-416]\ #,##0.00;[Red]\-[$R$-416]\ #,##0.00"/>
    <numFmt numFmtId="166" formatCode="&quot;R$ &quot;#,##0.00000"/>
    <numFmt numFmtId="167" formatCode="0.0000"/>
  </numFmts>
  <fonts count="24" x14ac:knownFonts="1">
    <font>
      <sz val="11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sz val="22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4"/>
      <name val="BankGothic Lt BT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F2F2F2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135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0" xfId="0" applyBorder="1"/>
    <xf numFmtId="164" fontId="0" fillId="0" borderId="10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0" fillId="0" borderId="2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3" fontId="0" fillId="0" borderId="2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2" fontId="0" fillId="0" borderId="18" xfId="0" applyNumberFormat="1" applyBorder="1" applyAlignment="1">
      <alignment horizontal="center"/>
    </xf>
    <xf numFmtId="0" fontId="0" fillId="0" borderId="19" xfId="0" applyBorder="1"/>
    <xf numFmtId="0" fontId="0" fillId="0" borderId="28" xfId="0" applyFont="1" applyBorder="1" applyAlignment="1">
      <alignment horizontal="center"/>
    </xf>
    <xf numFmtId="164" fontId="0" fillId="2" borderId="25" xfId="0" applyNumberFormat="1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167" fontId="0" fillId="2" borderId="5" xfId="0" applyNumberFormat="1" applyFill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 vertical="center"/>
    </xf>
    <xf numFmtId="4" fontId="0" fillId="0" borderId="0" xfId="0" applyNumberFormat="1"/>
    <xf numFmtId="164" fontId="0" fillId="0" borderId="10" xfId="0" applyNumberFormat="1" applyFont="1" applyBorder="1" applyAlignment="1">
      <alignment horizontal="center" wrapText="1"/>
    </xf>
    <xf numFmtId="164" fontId="1" fillId="0" borderId="27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5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0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center"/>
    </xf>
    <xf numFmtId="165" fontId="0" fillId="0" borderId="18" xfId="0" applyNumberFormat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3" fillId="0" borderId="0" xfId="1" applyFont="1"/>
    <xf numFmtId="0" fontId="13" fillId="0" borderId="0" xfId="1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0" xfId="1" applyFont="1" applyFill="1" applyBorder="1"/>
    <xf numFmtId="0" fontId="14" fillId="0" borderId="0" xfId="1" applyFont="1" applyFill="1" applyBorder="1"/>
    <xf numFmtId="0" fontId="13" fillId="0" borderId="0" xfId="1" applyFont="1" applyFill="1"/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1" applyFont="1" applyFill="1" applyBorder="1"/>
    <xf numFmtId="0" fontId="22" fillId="0" borderId="0" xfId="1" applyFont="1" applyFill="1" applyAlignment="1">
      <alignment horizontal="center" vertical="center"/>
    </xf>
    <xf numFmtId="0" fontId="23" fillId="0" borderId="0" xfId="1" applyFont="1" applyFill="1"/>
    <xf numFmtId="0" fontId="23" fillId="0" borderId="0" xfId="1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11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10 2" xfId="1"/>
  </cellStyles>
  <dxfs count="0"/>
  <tableStyles count="0" defaultTableStyle="TableStyleMedium9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657225</xdr:colOff>
          <xdr:row>1</xdr:row>
          <xdr:rowOff>66675</xdr:rowOff>
        </xdr:from>
        <xdr:to>
          <xdr:col>1</xdr:col>
          <xdr:colOff>600075</xdr:colOff>
          <xdr:row>5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762000</xdr:colOff>
          <xdr:row>1</xdr:row>
          <xdr:rowOff>9525</xdr:rowOff>
        </xdr:from>
        <xdr:to>
          <xdr:col>1</xdr:col>
          <xdr:colOff>504825</xdr:colOff>
          <xdr:row>4</xdr:row>
          <xdr:rowOff>219075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57"/>
  <sheetViews>
    <sheetView workbookViewId="0">
      <selection activeCell="A2" sqref="A2:XFD5"/>
    </sheetView>
  </sheetViews>
  <sheetFormatPr defaultRowHeight="15" x14ac:dyDescent="0.25"/>
  <cols>
    <col min="1" max="1" width="15.7109375" customWidth="1"/>
    <col min="2" max="3" width="20.7109375" customWidth="1"/>
    <col min="4" max="4" width="21.7109375" customWidth="1"/>
    <col min="5" max="10" width="20.7109375" customWidth="1"/>
    <col min="11" max="11" width="8.7109375" customWidth="1"/>
    <col min="12" max="12" width="10.85546875" customWidth="1"/>
    <col min="13" max="1025" width="8.7109375" customWidth="1"/>
  </cols>
  <sheetData>
    <row r="2" spans="1:13" s="113" customFormat="1" ht="12.75" x14ac:dyDescent="0.2">
      <c r="A2" s="118"/>
      <c r="B2" s="119"/>
      <c r="C2" s="119"/>
      <c r="D2" s="118"/>
      <c r="E2" s="120"/>
      <c r="J2" s="114"/>
    </row>
    <row r="3" spans="1:13" s="113" customFormat="1" ht="15.75" x14ac:dyDescent="0.2">
      <c r="A3" s="118"/>
      <c r="B3" s="119"/>
      <c r="C3" s="121" t="s">
        <v>85</v>
      </c>
      <c r="D3" s="121"/>
      <c r="E3" s="121"/>
      <c r="F3" s="121"/>
      <c r="G3" s="121"/>
      <c r="H3" s="115"/>
      <c r="I3" s="115"/>
      <c r="J3" s="115"/>
      <c r="K3" s="115"/>
      <c r="L3" s="115"/>
      <c r="M3" s="115"/>
    </row>
    <row r="4" spans="1:13" s="113" customFormat="1" ht="18" x14ac:dyDescent="0.2">
      <c r="A4" s="118"/>
      <c r="B4" s="119"/>
      <c r="C4" s="122" t="s">
        <v>86</v>
      </c>
      <c r="D4" s="122"/>
      <c r="E4" s="122"/>
      <c r="F4" s="122"/>
      <c r="G4" s="122"/>
      <c r="H4" s="116"/>
      <c r="I4" s="116"/>
      <c r="J4" s="116"/>
      <c r="K4" s="116"/>
      <c r="L4" s="116"/>
      <c r="M4" s="116"/>
    </row>
    <row r="5" spans="1:13" s="113" customFormat="1" ht="18" x14ac:dyDescent="0.2">
      <c r="A5" s="118"/>
      <c r="B5" s="119"/>
      <c r="C5" s="123" t="s">
        <v>87</v>
      </c>
      <c r="D5" s="123"/>
      <c r="E5" s="123"/>
      <c r="F5" s="123"/>
      <c r="G5" s="123"/>
      <c r="H5" s="117"/>
      <c r="I5" s="117"/>
      <c r="J5" s="117"/>
      <c r="K5" s="117"/>
      <c r="L5" s="117"/>
      <c r="M5" s="117"/>
    </row>
    <row r="6" spans="1:13" s="113" customFormat="1" ht="18" x14ac:dyDescent="0.2">
      <c r="A6" s="118"/>
      <c r="B6" s="119"/>
      <c r="C6" s="124"/>
      <c r="D6" s="125"/>
      <c r="E6" s="126"/>
      <c r="F6" s="127"/>
      <c r="G6" s="127"/>
      <c r="J6" s="114"/>
    </row>
    <row r="7" spans="1:13" ht="23.25" x14ac:dyDescent="0.35">
      <c r="A7" s="128" t="s">
        <v>58</v>
      </c>
      <c r="B7" s="128"/>
      <c r="C7" s="128"/>
      <c r="D7" s="128"/>
      <c r="E7" s="128"/>
      <c r="F7" s="128"/>
      <c r="G7" s="128"/>
      <c r="H7" s="128"/>
      <c r="I7" s="128"/>
      <c r="J7" s="128"/>
    </row>
    <row r="8" spans="1:13" ht="21.75" thickBot="1" x14ac:dyDescent="0.4">
      <c r="A8" s="84" t="s">
        <v>59</v>
      </c>
      <c r="B8" s="84"/>
      <c r="C8" s="84"/>
      <c r="D8" s="84"/>
      <c r="E8" s="84"/>
      <c r="F8" s="84"/>
      <c r="G8" s="84"/>
      <c r="H8" s="84"/>
      <c r="I8" s="84"/>
      <c r="J8" s="129"/>
    </row>
    <row r="9" spans="1:13" ht="28.5" x14ac:dyDescent="0.45">
      <c r="B9" s="85" t="s">
        <v>0</v>
      </c>
      <c r="C9" s="85"/>
      <c r="D9" s="85"/>
      <c r="E9" s="85" t="s">
        <v>1</v>
      </c>
      <c r="F9" s="85"/>
      <c r="G9" s="85"/>
      <c r="H9" s="85" t="s">
        <v>5</v>
      </c>
      <c r="I9" s="85"/>
      <c r="J9" s="85"/>
    </row>
    <row r="10" spans="1:13" ht="21" x14ac:dyDescent="0.25">
      <c r="A10" s="36" t="s">
        <v>2</v>
      </c>
      <c r="B10" s="37" t="s">
        <v>3</v>
      </c>
      <c r="C10" s="37" t="s">
        <v>31</v>
      </c>
      <c r="D10" s="38" t="s">
        <v>4</v>
      </c>
      <c r="E10" s="1" t="s">
        <v>3</v>
      </c>
      <c r="F10" s="37" t="s">
        <v>31</v>
      </c>
      <c r="G10" s="38" t="s">
        <v>4</v>
      </c>
      <c r="H10" s="1" t="s">
        <v>3</v>
      </c>
      <c r="I10" s="37" t="s">
        <v>31</v>
      </c>
      <c r="J10" s="38" t="s">
        <v>4</v>
      </c>
    </row>
    <row r="11" spans="1:13" x14ac:dyDescent="0.25">
      <c r="A11" s="39" t="s">
        <v>32</v>
      </c>
      <c r="B11" s="40">
        <v>2017</v>
      </c>
      <c r="C11" s="41">
        <v>13.2</v>
      </c>
      <c r="D11" s="8">
        <v>2.96</v>
      </c>
      <c r="E11" s="2">
        <v>12534</v>
      </c>
      <c r="F11" s="41">
        <v>12.87</v>
      </c>
      <c r="G11" s="3">
        <v>1.56</v>
      </c>
      <c r="H11" s="2" t="s">
        <v>33</v>
      </c>
      <c r="I11" s="41" t="s">
        <v>34</v>
      </c>
      <c r="J11" s="3" t="s">
        <v>35</v>
      </c>
    </row>
    <row r="12" spans="1:13" x14ac:dyDescent="0.25">
      <c r="A12" s="42" t="s">
        <v>36</v>
      </c>
      <c r="B12" s="40">
        <v>2017</v>
      </c>
      <c r="C12" s="41">
        <v>13.2</v>
      </c>
      <c r="D12" s="8">
        <v>2.96</v>
      </c>
      <c r="E12" s="2">
        <v>12534</v>
      </c>
      <c r="F12" s="41">
        <v>12.87</v>
      </c>
      <c r="G12" s="3">
        <v>1.56</v>
      </c>
      <c r="H12" s="2" t="s">
        <v>37</v>
      </c>
      <c r="I12" s="41" t="s">
        <v>38</v>
      </c>
      <c r="J12" s="3" t="s">
        <v>39</v>
      </c>
    </row>
    <row r="13" spans="1:13" x14ac:dyDescent="0.25">
      <c r="A13" s="42" t="s">
        <v>40</v>
      </c>
      <c r="B13" s="40">
        <v>2017</v>
      </c>
      <c r="C13" s="41">
        <v>13.2</v>
      </c>
      <c r="D13" s="8">
        <v>2.96</v>
      </c>
      <c r="E13" s="2">
        <v>12534</v>
      </c>
      <c r="F13" s="41">
        <v>12.87</v>
      </c>
      <c r="G13" s="3">
        <v>1.56</v>
      </c>
      <c r="H13" s="2" t="s">
        <v>41</v>
      </c>
      <c r="I13" s="41" t="s">
        <v>42</v>
      </c>
      <c r="J13" s="3" t="s">
        <v>43</v>
      </c>
    </row>
    <row r="14" spans="1:13" x14ac:dyDescent="0.25">
      <c r="A14" s="42" t="s">
        <v>44</v>
      </c>
      <c r="B14" s="40">
        <v>2031</v>
      </c>
      <c r="C14" s="2">
        <v>13.19</v>
      </c>
      <c r="D14" s="8">
        <v>2.9</v>
      </c>
      <c r="E14" s="2">
        <v>12534</v>
      </c>
      <c r="F14" s="41">
        <v>12.87</v>
      </c>
      <c r="G14" s="3">
        <v>1.56</v>
      </c>
      <c r="H14" s="2" t="s">
        <v>45</v>
      </c>
      <c r="I14" s="41" t="s">
        <v>46</v>
      </c>
      <c r="J14" s="3" t="s">
        <v>47</v>
      </c>
    </row>
    <row r="15" spans="1:13" x14ac:dyDescent="0.25">
      <c r="A15" s="42" t="s">
        <v>48</v>
      </c>
      <c r="B15" s="40">
        <v>2031</v>
      </c>
      <c r="C15" s="2">
        <v>13.19</v>
      </c>
      <c r="D15" s="8">
        <v>2.9</v>
      </c>
      <c r="E15" s="2">
        <v>12534</v>
      </c>
      <c r="F15" s="41">
        <v>12.87</v>
      </c>
      <c r="G15" s="3">
        <v>1.56</v>
      </c>
      <c r="H15" s="2" t="s">
        <v>49</v>
      </c>
      <c r="I15" s="41" t="s">
        <v>50</v>
      </c>
      <c r="J15" s="3" t="s">
        <v>51</v>
      </c>
    </row>
    <row r="16" spans="1:13" x14ac:dyDescent="0.25">
      <c r="A16" s="42" t="s">
        <v>52</v>
      </c>
      <c r="B16" s="43">
        <v>2031</v>
      </c>
      <c r="C16" s="4">
        <v>13.19</v>
      </c>
      <c r="D16" s="44">
        <v>2.9</v>
      </c>
      <c r="E16" s="2">
        <v>12534</v>
      </c>
      <c r="F16" s="41">
        <v>12.87</v>
      </c>
      <c r="G16" s="3">
        <v>1.56</v>
      </c>
      <c r="H16" s="4" t="s">
        <v>53</v>
      </c>
      <c r="I16" s="45" t="s">
        <v>54</v>
      </c>
      <c r="J16" s="46" t="s">
        <v>55</v>
      </c>
    </row>
    <row r="17" spans="1:10" x14ac:dyDescent="0.25">
      <c r="A17" s="47"/>
      <c r="B17" s="48"/>
      <c r="C17" s="49"/>
      <c r="D17" s="50"/>
      <c r="E17" s="50"/>
      <c r="F17" s="51"/>
      <c r="G17" s="52"/>
      <c r="H17" s="50"/>
      <c r="I17" s="51"/>
      <c r="J17" s="52"/>
    </row>
    <row r="19" spans="1:10" ht="19.5" thickBot="1" x14ac:dyDescent="0.35">
      <c r="A19" s="86" t="s">
        <v>6</v>
      </c>
      <c r="B19" s="86"/>
      <c r="C19" s="86"/>
      <c r="D19" s="86"/>
      <c r="E19" s="86"/>
      <c r="F19" s="86"/>
      <c r="G19" s="86"/>
      <c r="H19" s="86"/>
    </row>
    <row r="20" spans="1:10" ht="30" x14ac:dyDescent="0.25">
      <c r="A20" s="53" t="s">
        <v>7</v>
      </c>
      <c r="B20" s="11" t="s">
        <v>8</v>
      </c>
      <c r="C20" s="11" t="s">
        <v>7</v>
      </c>
      <c r="D20" s="75" t="s">
        <v>60</v>
      </c>
      <c r="E20" s="12" t="s">
        <v>9</v>
      </c>
      <c r="F20" s="13" t="s">
        <v>10</v>
      </c>
      <c r="G20" s="11" t="s">
        <v>11</v>
      </c>
      <c r="H20" s="6" t="s">
        <v>12</v>
      </c>
    </row>
    <row r="21" spans="1:10" x14ac:dyDescent="0.25">
      <c r="A21" s="80" t="s">
        <v>14</v>
      </c>
      <c r="B21" s="54" t="s">
        <v>0</v>
      </c>
      <c r="C21" s="14">
        <v>31470.75</v>
      </c>
      <c r="D21" s="15">
        <v>0.71379999999999999</v>
      </c>
      <c r="E21" s="16">
        <f t="shared" ref="E21:E32" si="0">C21*D21</f>
        <v>22463.821349999998</v>
      </c>
      <c r="F21" s="55">
        <v>15.84</v>
      </c>
      <c r="G21" s="14">
        <f>F21*E50*1000</f>
        <v>21902.126399999997</v>
      </c>
      <c r="H21" s="18">
        <f t="shared" ref="H21:H32" si="1">G21*D21</f>
        <v>15633.737824319998</v>
      </c>
    </row>
    <row r="22" spans="1:10" x14ac:dyDescent="0.25">
      <c r="A22" s="80"/>
      <c r="B22" s="54" t="s">
        <v>13</v>
      </c>
      <c r="C22" s="14">
        <v>5878.7</v>
      </c>
      <c r="D22" s="15">
        <v>0.40160000000000001</v>
      </c>
      <c r="E22" s="16">
        <f t="shared" si="0"/>
        <v>2360.8859200000002</v>
      </c>
      <c r="F22" s="17">
        <v>6.34</v>
      </c>
      <c r="G22" s="14">
        <f>SUM(F22*E51*1000)</f>
        <v>5495.2583999999988</v>
      </c>
      <c r="H22" s="18">
        <f t="shared" si="1"/>
        <v>2206.8957734399996</v>
      </c>
    </row>
    <row r="23" spans="1:10" x14ac:dyDescent="0.25">
      <c r="A23" s="80"/>
      <c r="B23" s="54" t="s">
        <v>5</v>
      </c>
      <c r="C23" s="14">
        <v>120418.75</v>
      </c>
      <c r="D23" s="15">
        <v>0.56730000000000003</v>
      </c>
      <c r="E23" s="16">
        <f t="shared" si="0"/>
        <v>68313.556875000009</v>
      </c>
      <c r="F23" s="17">
        <v>98.84</v>
      </c>
      <c r="G23" s="14">
        <f>SUM(F23*E52*1000)</f>
        <v>93273.331199999986</v>
      </c>
      <c r="H23" s="18">
        <f t="shared" si="1"/>
        <v>52913.960789759993</v>
      </c>
    </row>
    <row r="24" spans="1:10" x14ac:dyDescent="0.25">
      <c r="A24" s="81" t="s">
        <v>15</v>
      </c>
      <c r="B24" s="56" t="s">
        <v>0</v>
      </c>
      <c r="C24" s="19">
        <v>41007.35</v>
      </c>
      <c r="D24" s="69">
        <v>0.71099999999999997</v>
      </c>
      <c r="E24" s="20">
        <f t="shared" si="0"/>
        <v>29156.225849999999</v>
      </c>
      <c r="F24" s="21">
        <v>20.64</v>
      </c>
      <c r="G24" s="19">
        <f>SUM(F24*E50*1000)</f>
        <v>28539.134399999999</v>
      </c>
      <c r="H24" s="3">
        <f t="shared" si="1"/>
        <v>20291.3245584</v>
      </c>
    </row>
    <row r="25" spans="1:10" x14ac:dyDescent="0.25">
      <c r="A25" s="81"/>
      <c r="B25" s="56" t="s">
        <v>13</v>
      </c>
      <c r="C25" s="19">
        <v>3736.78</v>
      </c>
      <c r="D25" s="2">
        <v>0.4113</v>
      </c>
      <c r="E25" s="20">
        <f t="shared" si="0"/>
        <v>1536.9376140000002</v>
      </c>
      <c r="F25" s="21">
        <v>4.03</v>
      </c>
      <c r="G25" s="19">
        <f>SUM(F25*E51)*1000</f>
        <v>3493.0427999999997</v>
      </c>
      <c r="H25" s="3">
        <f t="shared" si="1"/>
        <v>1436.6885036399999</v>
      </c>
    </row>
    <row r="26" spans="1:10" x14ac:dyDescent="0.25">
      <c r="A26" s="81"/>
      <c r="B26" s="56" t="s">
        <v>5</v>
      </c>
      <c r="C26" s="19">
        <v>76632.33</v>
      </c>
      <c r="D26" s="2">
        <v>0.52380000000000004</v>
      </c>
      <c r="E26" s="20">
        <f t="shared" si="0"/>
        <v>40140.014454000004</v>
      </c>
      <c r="F26" s="57">
        <v>62.9</v>
      </c>
      <c r="G26" s="19">
        <f>SUM(F26*E52)*1000</f>
        <v>59357.471999999987</v>
      </c>
      <c r="H26" s="3">
        <f t="shared" si="1"/>
        <v>31091.443833599995</v>
      </c>
    </row>
    <row r="27" spans="1:10" x14ac:dyDescent="0.25">
      <c r="A27" s="80" t="s">
        <v>16</v>
      </c>
      <c r="B27" s="54" t="s">
        <v>0</v>
      </c>
      <c r="C27" s="14"/>
      <c r="D27" s="15">
        <v>0.71050000000000002</v>
      </c>
      <c r="E27" s="16">
        <f t="shared" si="0"/>
        <v>0</v>
      </c>
      <c r="F27" s="17"/>
      <c r="G27" s="14">
        <f>SUM(F27*E50*1000)</f>
        <v>0</v>
      </c>
      <c r="H27" s="18">
        <f t="shared" si="1"/>
        <v>0</v>
      </c>
    </row>
    <row r="28" spans="1:10" x14ac:dyDescent="0.25">
      <c r="A28" s="80"/>
      <c r="B28" s="54" t="s">
        <v>13</v>
      </c>
      <c r="C28" s="14">
        <v>3912.95</v>
      </c>
      <c r="D28" s="15">
        <v>0.4012</v>
      </c>
      <c r="E28" s="16">
        <f t="shared" si="0"/>
        <v>1569.87554</v>
      </c>
      <c r="F28" s="55">
        <v>4.22</v>
      </c>
      <c r="G28" s="14">
        <f>SUM(F28*E51*1000)</f>
        <v>3657.7271999999994</v>
      </c>
      <c r="H28" s="18">
        <f t="shared" si="1"/>
        <v>1467.4801526399997</v>
      </c>
    </row>
    <row r="29" spans="1:10" x14ac:dyDescent="0.25">
      <c r="A29" s="80"/>
      <c r="B29" s="54" t="s">
        <v>5</v>
      </c>
      <c r="C29" s="14">
        <v>80275.100000000006</v>
      </c>
      <c r="D29" s="15">
        <v>0.52969999999999995</v>
      </c>
      <c r="E29" s="16">
        <f t="shared" si="0"/>
        <v>42521.72047</v>
      </c>
      <c r="F29" s="55">
        <v>65.89</v>
      </c>
      <c r="G29" s="14">
        <f>SUM(F29*E52*1000)</f>
        <v>62179.075199999992</v>
      </c>
      <c r="H29" s="18">
        <f t="shared" si="1"/>
        <v>32936.256133439994</v>
      </c>
    </row>
    <row r="30" spans="1:10" x14ac:dyDescent="0.25">
      <c r="A30" s="81" t="s">
        <v>17</v>
      </c>
      <c r="B30" s="56" t="s">
        <v>0</v>
      </c>
      <c r="C30" s="19">
        <v>24795.14</v>
      </c>
      <c r="D30" s="2">
        <v>0.6704</v>
      </c>
      <c r="E30" s="20">
        <f t="shared" si="0"/>
        <v>16622.661855999999</v>
      </c>
      <c r="F30" s="57">
        <v>12.48</v>
      </c>
      <c r="G30" s="8">
        <f>SUM(F30*E50*1000)</f>
        <v>17256.220799999999</v>
      </c>
      <c r="H30" s="3">
        <f t="shared" si="1"/>
        <v>11568.57042432</v>
      </c>
    </row>
    <row r="31" spans="1:10" x14ac:dyDescent="0.25">
      <c r="A31" s="81"/>
      <c r="B31" s="56" t="s">
        <v>13</v>
      </c>
      <c r="C31" s="19">
        <v>4626.93</v>
      </c>
      <c r="D31" s="2">
        <v>0.50519999999999998</v>
      </c>
      <c r="E31" s="20">
        <f t="shared" si="0"/>
        <v>2337.525036</v>
      </c>
      <c r="F31" s="57">
        <v>4.99</v>
      </c>
      <c r="G31" s="8">
        <f>SUM(F31*E51*1000)</f>
        <v>4325.1323999999995</v>
      </c>
      <c r="H31" s="3">
        <f t="shared" si="1"/>
        <v>2185.0568884799995</v>
      </c>
    </row>
    <row r="32" spans="1:10" x14ac:dyDescent="0.25">
      <c r="A32" s="81"/>
      <c r="B32" s="56" t="s">
        <v>5</v>
      </c>
      <c r="C32" s="19">
        <v>94882.76</v>
      </c>
      <c r="D32" s="2">
        <v>0.53539999999999999</v>
      </c>
      <c r="E32" s="20">
        <f t="shared" si="0"/>
        <v>50800.229703999998</v>
      </c>
      <c r="F32" s="57">
        <v>77.88</v>
      </c>
      <c r="G32" s="8">
        <f>SUM(F32*E52*1000)</f>
        <v>73493.798399999985</v>
      </c>
      <c r="H32" s="3">
        <f t="shared" si="1"/>
        <v>39348.579663359989</v>
      </c>
    </row>
    <row r="33" spans="1:8" x14ac:dyDescent="0.25">
      <c r="A33" s="83" t="s">
        <v>18</v>
      </c>
      <c r="B33" s="54" t="s">
        <v>0</v>
      </c>
      <c r="C33" s="14"/>
      <c r="D33" s="15"/>
      <c r="E33" s="16"/>
      <c r="F33" s="17"/>
      <c r="G33" s="14"/>
      <c r="H33" s="18"/>
    </row>
    <row r="34" spans="1:8" x14ac:dyDescent="0.25">
      <c r="A34" s="83"/>
      <c r="B34" s="54" t="s">
        <v>13</v>
      </c>
      <c r="C34" s="14"/>
      <c r="D34" s="15"/>
      <c r="E34" s="16"/>
      <c r="F34" s="17"/>
      <c r="G34" s="14"/>
      <c r="H34" s="18"/>
    </row>
    <row r="35" spans="1:8" x14ac:dyDescent="0.25">
      <c r="A35" s="83"/>
      <c r="B35" s="54" t="s">
        <v>5</v>
      </c>
      <c r="C35" s="14"/>
      <c r="D35" s="15"/>
      <c r="E35" s="16"/>
      <c r="F35" s="17"/>
      <c r="G35" s="14"/>
      <c r="H35" s="18"/>
    </row>
    <row r="36" spans="1:8" x14ac:dyDescent="0.25">
      <c r="A36" s="81" t="s">
        <v>19</v>
      </c>
      <c r="B36" s="56" t="s">
        <v>0</v>
      </c>
      <c r="C36" s="19">
        <v>27954.14</v>
      </c>
      <c r="D36" s="2">
        <v>0.57520000000000004</v>
      </c>
      <c r="E36" s="20">
        <f t="shared" ref="E36:E41" si="2">C36*D36</f>
        <v>16079.221328000001</v>
      </c>
      <c r="F36" s="21">
        <v>14.07</v>
      </c>
      <c r="G36" s="8">
        <f>SUM(F36*E50*1000)</f>
        <v>19454.729699999996</v>
      </c>
      <c r="H36" s="3">
        <f t="shared" ref="H36:H41" si="3">SUM(G36*D36)</f>
        <v>11190.360523439998</v>
      </c>
    </row>
    <row r="37" spans="1:8" x14ac:dyDescent="0.25">
      <c r="A37" s="81"/>
      <c r="B37" s="56" t="s">
        <v>13</v>
      </c>
      <c r="C37" s="19">
        <v>4743.76</v>
      </c>
      <c r="D37" s="2">
        <v>0.4914</v>
      </c>
      <c r="E37" s="20">
        <f t="shared" si="2"/>
        <v>2331.0836640000002</v>
      </c>
      <c r="F37" s="21">
        <v>5.12</v>
      </c>
      <c r="G37" s="19">
        <f>SUM(F37*E51*1000)</f>
        <v>4437.8111999999992</v>
      </c>
      <c r="H37" s="3">
        <f t="shared" si="3"/>
        <v>2180.7404236799998</v>
      </c>
    </row>
    <row r="38" spans="1:8" x14ac:dyDescent="0.25">
      <c r="A38" s="81"/>
      <c r="B38" s="56" t="s">
        <v>5</v>
      </c>
      <c r="C38" s="19">
        <v>97233.63</v>
      </c>
      <c r="D38" s="2">
        <v>0.47289999999999999</v>
      </c>
      <c r="E38" s="20">
        <f t="shared" si="2"/>
        <v>45981.783627000004</v>
      </c>
      <c r="F38" s="21">
        <v>79.81</v>
      </c>
      <c r="G38" s="19">
        <f>SUM(F38*E52*1000)</f>
        <v>75315.1008</v>
      </c>
      <c r="H38" s="3">
        <f t="shared" si="3"/>
        <v>35616.511168320001</v>
      </c>
    </row>
    <row r="39" spans="1:8" x14ac:dyDescent="0.25">
      <c r="A39" s="80" t="s">
        <v>20</v>
      </c>
      <c r="B39" s="54" t="s">
        <v>0</v>
      </c>
      <c r="C39" s="14">
        <v>19073.18</v>
      </c>
      <c r="D39" s="15">
        <v>0.59940000000000004</v>
      </c>
      <c r="E39" s="16">
        <f t="shared" si="2"/>
        <v>11432.464092</v>
      </c>
      <c r="F39" s="55">
        <v>9.6</v>
      </c>
      <c r="G39" s="14">
        <f>SUM(F39*E50*1000)</f>
        <v>13274.015999999998</v>
      </c>
      <c r="H39" s="18">
        <f t="shared" si="3"/>
        <v>7956.4451903999989</v>
      </c>
    </row>
    <row r="40" spans="1:8" x14ac:dyDescent="0.25">
      <c r="A40" s="80"/>
      <c r="B40" s="54" t="s">
        <v>13</v>
      </c>
      <c r="C40" s="14">
        <v>3848.05</v>
      </c>
      <c r="D40" s="15">
        <v>0.50039999999999996</v>
      </c>
      <c r="E40" s="16">
        <f t="shared" si="2"/>
        <v>1925.56422</v>
      </c>
      <c r="F40" s="17">
        <v>4.1500000000000004</v>
      </c>
      <c r="G40" s="14">
        <f>SUM(F40*E51*1000)</f>
        <v>3597.0539999999996</v>
      </c>
      <c r="H40" s="18">
        <f t="shared" si="3"/>
        <v>1799.9658215999996</v>
      </c>
    </row>
    <row r="41" spans="1:8" x14ac:dyDescent="0.25">
      <c r="A41" s="80"/>
      <c r="B41" s="54" t="s">
        <v>5</v>
      </c>
      <c r="C41" s="14">
        <v>78910.59</v>
      </c>
      <c r="D41" s="15">
        <v>0.49080000000000001</v>
      </c>
      <c r="E41" s="16">
        <f t="shared" si="2"/>
        <v>38729.317572</v>
      </c>
      <c r="F41" s="17">
        <v>64.77</v>
      </c>
      <c r="G41" s="14">
        <f>SUM(F41*E52*1000)</f>
        <v>61122.153599999991</v>
      </c>
      <c r="H41" s="18">
        <f t="shared" si="3"/>
        <v>29998.752986879997</v>
      </c>
    </row>
    <row r="42" spans="1:8" x14ac:dyDescent="0.25">
      <c r="A42" s="77" t="s">
        <v>21</v>
      </c>
      <c r="B42" s="61" t="s">
        <v>0</v>
      </c>
      <c r="C42" s="62">
        <v>24338.18</v>
      </c>
      <c r="D42" s="63">
        <v>0.62280000000000002</v>
      </c>
      <c r="E42" s="64">
        <f t="shared" ref="E42:E47" si="4">C42*D42</f>
        <v>15157.818504000001</v>
      </c>
      <c r="F42" s="65">
        <v>12.25</v>
      </c>
      <c r="G42" s="62">
        <f>SUM(F42*E50*1000)</f>
        <v>16938.197499999998</v>
      </c>
      <c r="H42" s="66">
        <f t="shared" ref="H42:H47" si="5">SUM(G42*D42)</f>
        <v>10549.109402999999</v>
      </c>
    </row>
    <row r="43" spans="1:8" x14ac:dyDescent="0.25">
      <c r="A43" s="78"/>
      <c r="B43" s="61" t="s">
        <v>13</v>
      </c>
      <c r="C43" s="62">
        <v>4543.4799999999996</v>
      </c>
      <c r="D43" s="63">
        <v>0.47510000000000002</v>
      </c>
      <c r="E43" s="64">
        <f t="shared" si="4"/>
        <v>2158.607348</v>
      </c>
      <c r="F43" s="67">
        <v>4.9000000000000004</v>
      </c>
      <c r="G43" s="62">
        <f>SUM(F43*E51*1000)</f>
        <v>4247.1239999999998</v>
      </c>
      <c r="H43" s="66">
        <f t="shared" si="5"/>
        <v>2017.8086123999999</v>
      </c>
    </row>
    <row r="44" spans="1:8" x14ac:dyDescent="0.25">
      <c r="A44" s="78"/>
      <c r="B44" s="61" t="s">
        <v>5</v>
      </c>
      <c r="C44" s="62">
        <v>93213.66</v>
      </c>
      <c r="D44" s="63">
        <v>0.48409999999999997</v>
      </c>
      <c r="E44" s="64">
        <f t="shared" si="4"/>
        <v>45124.732806</v>
      </c>
      <c r="F44" s="67">
        <v>76.510000000000005</v>
      </c>
      <c r="G44" s="62">
        <f>SUM(F44*E52*1000)</f>
        <v>72200.9568</v>
      </c>
      <c r="H44" s="66">
        <f t="shared" si="5"/>
        <v>34952.483186879996</v>
      </c>
    </row>
    <row r="45" spans="1:8" x14ac:dyDescent="0.25">
      <c r="A45" s="79" t="s">
        <v>22</v>
      </c>
      <c r="B45" s="54" t="s">
        <v>0</v>
      </c>
      <c r="C45" s="14">
        <v>25589.86</v>
      </c>
      <c r="D45" s="15">
        <v>0.56210000000000004</v>
      </c>
      <c r="E45" s="16">
        <f t="shared" si="4"/>
        <v>14384.060306000001</v>
      </c>
      <c r="F45" s="55">
        <v>12.88</v>
      </c>
      <c r="G45" s="14">
        <f>SUM(F45*E50*1000)</f>
        <v>17809.304799999998</v>
      </c>
      <c r="H45" s="18">
        <f t="shared" si="5"/>
        <v>10010.610228080001</v>
      </c>
    </row>
    <row r="46" spans="1:8" x14ac:dyDescent="0.25">
      <c r="A46" s="80"/>
      <c r="B46" s="54" t="s">
        <v>13</v>
      </c>
      <c r="C46" s="14">
        <v>4868.01</v>
      </c>
      <c r="D46" s="15">
        <v>0.45390000000000003</v>
      </c>
      <c r="E46" s="16">
        <f t="shared" si="4"/>
        <v>2209.589739</v>
      </c>
      <c r="F46" s="17">
        <v>5.25</v>
      </c>
      <c r="G46" s="14">
        <f>SUM(F46*E51*1000)</f>
        <v>4550.4899999999989</v>
      </c>
      <c r="H46" s="18">
        <f t="shared" si="5"/>
        <v>2065.4674109999996</v>
      </c>
    </row>
    <row r="47" spans="1:8" x14ac:dyDescent="0.25">
      <c r="A47" s="80"/>
      <c r="B47" s="54" t="s">
        <v>5</v>
      </c>
      <c r="C47" s="14">
        <v>99816.960000000006</v>
      </c>
      <c r="D47" s="68">
        <v>0.47</v>
      </c>
      <c r="E47" s="16">
        <f t="shared" si="4"/>
        <v>46913.9712</v>
      </c>
      <c r="F47" s="17">
        <v>81.93</v>
      </c>
      <c r="G47" s="14">
        <f>SUM(F47*E52*1000)</f>
        <v>77315.702399999995</v>
      </c>
      <c r="H47" s="18">
        <f t="shared" si="5"/>
        <v>36338.380127999997</v>
      </c>
    </row>
    <row r="48" spans="1:8" ht="15.75" thickBot="1" x14ac:dyDescent="0.3">
      <c r="B48" s="5"/>
      <c r="C48" s="10"/>
    </row>
    <row r="49" spans="1:12" ht="57" thickBot="1" x14ac:dyDescent="0.3">
      <c r="B49" s="22" t="s">
        <v>23</v>
      </c>
      <c r="C49" s="24" t="s">
        <v>56</v>
      </c>
      <c r="D49" s="23" t="s">
        <v>24</v>
      </c>
      <c r="E49" s="23" t="s">
        <v>25</v>
      </c>
      <c r="F49" s="24" t="s">
        <v>26</v>
      </c>
      <c r="G49" s="24" t="s">
        <v>57</v>
      </c>
      <c r="H49" s="24" t="s">
        <v>27</v>
      </c>
      <c r="I49" s="24" t="s">
        <v>28</v>
      </c>
      <c r="J49" s="25" t="s">
        <v>29</v>
      </c>
    </row>
    <row r="50" spans="1:12" ht="18.75" x14ac:dyDescent="0.3">
      <c r="A50" s="26" t="s">
        <v>0</v>
      </c>
      <c r="B50" s="7">
        <v>2.93</v>
      </c>
      <c r="C50" s="58">
        <f>B50*1.15</f>
        <v>3.3694999999999999</v>
      </c>
      <c r="D50" s="59">
        <v>1.9867900000000001</v>
      </c>
      <c r="E50" s="8">
        <f>SUM(C50-D50)</f>
        <v>1.3827099999999999</v>
      </c>
      <c r="F50" s="60">
        <f>SUM(F21+F24+F27+F30+F33+F36+F39+F42+F45)*1000</f>
        <v>97760</v>
      </c>
      <c r="G50" s="8">
        <f>E50*F50</f>
        <v>135173.72959999999</v>
      </c>
      <c r="H50" s="70">
        <f>SUM(E21+E24+E27+E30+E33+E36+E39+E42+E45)</f>
        <v>125296.27328599998</v>
      </c>
      <c r="I50" s="27">
        <f>SUM(H21,H24,H27,H30,H33,H36,H39)</f>
        <v>66640.438520879994</v>
      </c>
      <c r="J50" s="28">
        <f>SUM(G50-H50+I50)</f>
        <v>76517.894834880004</v>
      </c>
    </row>
    <row r="51" spans="1:12" ht="18.75" x14ac:dyDescent="0.3">
      <c r="A51" s="29" t="s">
        <v>1</v>
      </c>
      <c r="B51" s="7">
        <v>1.56</v>
      </c>
      <c r="C51" s="58">
        <f>B51*1.15</f>
        <v>1.7939999999999998</v>
      </c>
      <c r="D51" s="59">
        <v>0.92723999999999995</v>
      </c>
      <c r="E51" s="8">
        <f>SUM(C51-D51)</f>
        <v>0.86675999999999986</v>
      </c>
      <c r="F51" s="60">
        <f>SUM(F22+F25+F28+F31+F34+F37+F40+F43+F46)*1000</f>
        <v>39000</v>
      </c>
      <c r="G51" s="8">
        <f>E51*F51</f>
        <v>33803.639999999992</v>
      </c>
      <c r="H51" s="27">
        <f>SUM(E22+E25+E28+E31+E34+E37+E40+E43+E46)</f>
        <v>16430.069081000001</v>
      </c>
      <c r="I51" s="27">
        <f>SUM(H22,H25,H28,H31,H34,H37,H40)</f>
        <v>11276.827563479997</v>
      </c>
      <c r="J51" s="28">
        <f>SUM(G51-H51+I51)</f>
        <v>28650.398482479988</v>
      </c>
    </row>
    <row r="52" spans="1:12" ht="19.5" thickBot="1" x14ac:dyDescent="0.35">
      <c r="A52" s="30" t="s">
        <v>5</v>
      </c>
      <c r="B52" s="9">
        <v>1.88</v>
      </c>
      <c r="C52" s="71">
        <f>B52*1.15</f>
        <v>2.1619999999999999</v>
      </c>
      <c r="D52" s="72">
        <v>1.2183200000000001</v>
      </c>
      <c r="E52" s="31">
        <f>SUM(C52-D52)</f>
        <v>0.94367999999999985</v>
      </c>
      <c r="F52" s="73">
        <f>SUM(F23+F26+F29+F32+F35+F38+F41+F44+F47)*1000</f>
        <v>608530</v>
      </c>
      <c r="G52" s="31">
        <f>E52*F52</f>
        <v>574257.59039999987</v>
      </c>
      <c r="H52" s="32">
        <f>SUM(E23+E26+E29+E32+E35+E38+E41+E44+E47)</f>
        <v>378525.32670799992</v>
      </c>
      <c r="I52" s="32">
        <f>SUM(H23,H26,H29,H32,H35,H38,H41)</f>
        <v>221905.50457535996</v>
      </c>
      <c r="J52" s="33">
        <f>SUM(G52-H52+I52)</f>
        <v>417637.76826735993</v>
      </c>
    </row>
    <row r="53" spans="1:12" ht="21.75" thickBot="1" x14ac:dyDescent="0.3">
      <c r="I53" s="34" t="s">
        <v>30</v>
      </c>
      <c r="J53" s="35">
        <f>SUM(J50:J52)</f>
        <v>522806.06158471992</v>
      </c>
    </row>
    <row r="56" spans="1:12" ht="26.25" x14ac:dyDescent="0.4">
      <c r="A56" s="82" t="s">
        <v>61</v>
      </c>
      <c r="B56" s="82"/>
      <c r="C56" s="82"/>
      <c r="D56" s="82"/>
      <c r="E56" s="82"/>
      <c r="F56" s="82"/>
      <c r="G56" s="82"/>
      <c r="H56" s="82"/>
      <c r="I56" s="82"/>
      <c r="K56" s="74"/>
      <c r="L56" s="74"/>
    </row>
    <row r="57" spans="1:12" ht="26.25" x14ac:dyDescent="0.4">
      <c r="A57" s="76">
        <f>J53</f>
        <v>522806.06158471992</v>
      </c>
      <c r="B57" s="76"/>
      <c r="C57" s="76"/>
      <c r="D57" s="76"/>
      <c r="E57" s="76"/>
      <c r="F57" s="76"/>
      <c r="G57" s="76"/>
      <c r="H57" s="76"/>
      <c r="I57" s="76"/>
    </row>
  </sheetData>
  <mergeCells count="20">
    <mergeCell ref="A19:H19"/>
    <mergeCell ref="C3:G3"/>
    <mergeCell ref="C4:G4"/>
    <mergeCell ref="C5:G5"/>
    <mergeCell ref="A7:J7"/>
    <mergeCell ref="A57:I57"/>
    <mergeCell ref="A42:A44"/>
    <mergeCell ref="A45:A47"/>
    <mergeCell ref="A36:A38"/>
    <mergeCell ref="A39:A41"/>
    <mergeCell ref="A56:I56"/>
    <mergeCell ref="A21:A23"/>
    <mergeCell ref="A24:A26"/>
    <mergeCell ref="A27:A29"/>
    <mergeCell ref="A30:A32"/>
    <mergeCell ref="A33:A35"/>
    <mergeCell ref="A8:I8"/>
    <mergeCell ref="B9:D9"/>
    <mergeCell ref="E9:G9"/>
    <mergeCell ref="H9:J9"/>
  </mergeCells>
  <printOptions horizontalCentered="1" verticalCentered="1"/>
  <pageMargins left="0.51181102362204722" right="0.51181102362204722" top="0" bottom="0" header="0.51181102362204722" footer="0.51181102362204722"/>
  <pageSetup paperSize="9" scale="58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657225</xdr:colOff>
                <xdr:row>1</xdr:row>
                <xdr:rowOff>66675</xdr:rowOff>
              </from>
              <to>
                <xdr:col>1</xdr:col>
                <xdr:colOff>600075</xdr:colOff>
                <xdr:row>5</xdr:row>
                <xdr:rowOff>85725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tabSelected="1" view="pageBreakPreview" zoomScaleNormal="100" zoomScaleSheetLayoutView="100" workbookViewId="0">
      <selection activeCell="A12" sqref="A12:E12"/>
    </sheetView>
  </sheetViews>
  <sheetFormatPr defaultRowHeight="15" x14ac:dyDescent="0.25"/>
  <cols>
    <col min="1" max="1" width="19.7109375" customWidth="1"/>
    <col min="2" max="2" width="23.140625" customWidth="1"/>
    <col min="3" max="3" width="21.140625" customWidth="1"/>
    <col min="4" max="4" width="22.140625" customWidth="1"/>
    <col min="5" max="5" width="22.28515625" customWidth="1"/>
    <col min="6" max="6" width="18.5703125" customWidth="1"/>
    <col min="7" max="7" width="19.85546875" customWidth="1"/>
    <col min="8" max="8" width="16.5703125" customWidth="1"/>
    <col min="9" max="9" width="21.5703125" customWidth="1"/>
    <col min="10" max="10" width="19.42578125" customWidth="1"/>
  </cols>
  <sheetData>
    <row r="1" spans="1:13" s="113" customFormat="1" ht="12.75" x14ac:dyDescent="0.2">
      <c r="A1" s="118"/>
      <c r="B1" s="119"/>
      <c r="C1" s="119"/>
      <c r="D1" s="118"/>
      <c r="E1" s="120"/>
      <c r="J1" s="114"/>
    </row>
    <row r="2" spans="1:13" s="113" customFormat="1" ht="15.75" x14ac:dyDescent="0.2">
      <c r="A2" s="118"/>
      <c r="B2" s="119"/>
      <c r="C2" s="121" t="s">
        <v>85</v>
      </c>
      <c r="D2" s="121"/>
      <c r="E2" s="121"/>
      <c r="F2" s="121"/>
      <c r="G2" s="121"/>
      <c r="H2" s="115"/>
      <c r="I2" s="115"/>
      <c r="J2" s="115"/>
      <c r="K2" s="115"/>
      <c r="L2" s="115"/>
      <c r="M2" s="115"/>
    </row>
    <row r="3" spans="1:13" s="113" customFormat="1" ht="18" x14ac:dyDescent="0.2">
      <c r="A3" s="118"/>
      <c r="B3" s="119"/>
      <c r="C3" s="122" t="s">
        <v>86</v>
      </c>
      <c r="D3" s="122"/>
      <c r="E3" s="122"/>
      <c r="F3" s="122"/>
      <c r="G3" s="122"/>
      <c r="H3" s="116"/>
      <c r="I3" s="116"/>
      <c r="J3" s="116"/>
      <c r="K3" s="116"/>
      <c r="L3" s="116"/>
      <c r="M3" s="116"/>
    </row>
    <row r="4" spans="1:13" s="113" customFormat="1" ht="18" x14ac:dyDescent="0.2">
      <c r="A4" s="118"/>
      <c r="B4" s="119"/>
      <c r="C4" s="123" t="s">
        <v>87</v>
      </c>
      <c r="D4" s="123"/>
      <c r="E4" s="123"/>
      <c r="F4" s="123"/>
      <c r="G4" s="123"/>
      <c r="H4" s="117"/>
      <c r="I4" s="117"/>
      <c r="J4" s="117"/>
      <c r="K4" s="117"/>
      <c r="L4" s="117"/>
      <c r="M4" s="117"/>
    </row>
    <row r="5" spans="1:13" s="113" customFormat="1" ht="18" x14ac:dyDescent="0.2">
      <c r="A5" s="118"/>
      <c r="B5" s="119"/>
      <c r="C5" s="134"/>
      <c r="D5" s="134"/>
      <c r="E5" s="134"/>
      <c r="F5" s="134"/>
      <c r="G5" s="134"/>
      <c r="H5" s="117"/>
      <c r="I5" s="117"/>
      <c r="J5" s="117"/>
      <c r="K5" s="117"/>
      <c r="L5" s="117"/>
      <c r="M5" s="117"/>
    </row>
    <row r="6" spans="1:13" ht="21" x14ac:dyDescent="0.35">
      <c r="A6" s="107" t="s">
        <v>71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3" ht="17.25" customHeight="1" x14ac:dyDescent="0.35">
      <c r="A7" s="109" t="s">
        <v>78</v>
      </c>
      <c r="B7" s="109"/>
      <c r="C7" s="109"/>
      <c r="D7" s="109"/>
      <c r="E7" s="109"/>
      <c r="F7" s="108"/>
      <c r="G7" s="108"/>
      <c r="H7" s="108"/>
      <c r="I7" s="108"/>
      <c r="J7" s="108"/>
    </row>
    <row r="8" spans="1:13" ht="17.25" customHeight="1" x14ac:dyDescent="0.35">
      <c r="A8" s="109" t="s">
        <v>79</v>
      </c>
      <c r="B8" s="109"/>
      <c r="C8" s="109"/>
      <c r="D8" s="109"/>
      <c r="E8" s="109"/>
      <c r="F8" s="108"/>
      <c r="G8" s="108"/>
      <c r="H8" s="108"/>
      <c r="I8" s="108"/>
      <c r="J8" s="108"/>
    </row>
    <row r="9" spans="1:13" ht="17.25" customHeight="1" x14ac:dyDescent="0.35">
      <c r="A9" s="109" t="s">
        <v>80</v>
      </c>
      <c r="B9" s="109"/>
      <c r="C9" s="109"/>
      <c r="D9" s="109"/>
      <c r="E9" s="109"/>
      <c r="F9" s="108"/>
      <c r="G9" s="108"/>
      <c r="H9" s="108"/>
      <c r="I9" s="108"/>
      <c r="J9" s="108"/>
    </row>
    <row r="10" spans="1:13" ht="17.25" customHeight="1" x14ac:dyDescent="0.35">
      <c r="A10" s="109" t="s">
        <v>81</v>
      </c>
      <c r="B10" s="109"/>
      <c r="C10" s="109"/>
      <c r="D10" s="109"/>
      <c r="E10" s="109"/>
      <c r="F10" s="108"/>
      <c r="G10" s="108"/>
      <c r="H10" s="108"/>
      <c r="I10" s="108"/>
      <c r="J10" s="108"/>
    </row>
    <row r="11" spans="1:13" ht="17.25" customHeight="1" x14ac:dyDescent="0.35">
      <c r="A11" s="109" t="s">
        <v>82</v>
      </c>
      <c r="B11" s="109"/>
      <c r="C11" s="109"/>
      <c r="D11" s="109"/>
      <c r="E11" s="109"/>
      <c r="F11" s="108"/>
      <c r="G11" s="108"/>
      <c r="H11" s="108"/>
      <c r="I11" s="108"/>
      <c r="J11" s="108"/>
    </row>
    <row r="12" spans="1:13" ht="17.25" customHeight="1" x14ac:dyDescent="0.35">
      <c r="A12" s="109" t="s">
        <v>83</v>
      </c>
      <c r="B12" s="109"/>
      <c r="C12" s="109"/>
      <c r="D12" s="109"/>
      <c r="E12" s="109"/>
      <c r="F12" s="108"/>
      <c r="G12" s="108"/>
      <c r="H12" s="108"/>
      <c r="I12" s="108"/>
      <c r="J12" s="108"/>
    </row>
    <row r="13" spans="1:13" ht="17.25" customHeight="1" x14ac:dyDescent="0.35">
      <c r="A13" s="109" t="s">
        <v>84</v>
      </c>
      <c r="B13" s="109"/>
      <c r="C13" s="109"/>
      <c r="D13" s="109"/>
      <c r="E13" s="109"/>
      <c r="F13" s="108"/>
      <c r="G13" s="108"/>
      <c r="H13" s="108"/>
      <c r="I13" s="108"/>
      <c r="J13" s="108"/>
    </row>
    <row r="14" spans="1:13" ht="17.25" customHeight="1" x14ac:dyDescent="0.35">
      <c r="A14" s="108"/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3" ht="17.25" customHeight="1" x14ac:dyDescent="0.35">
      <c r="A15" s="111" t="s">
        <v>72</v>
      </c>
      <c r="B15" s="111"/>
      <c r="C15" s="112"/>
      <c r="D15" s="108"/>
      <c r="E15" s="108"/>
      <c r="F15" s="108"/>
      <c r="G15" s="108"/>
      <c r="H15" s="108"/>
      <c r="I15" s="108"/>
      <c r="J15" s="108"/>
    </row>
    <row r="16" spans="1:13" ht="17.25" customHeight="1" x14ac:dyDescent="0.35">
      <c r="A16" s="110" t="s">
        <v>73</v>
      </c>
      <c r="B16" s="110" t="s">
        <v>74</v>
      </c>
      <c r="C16" s="108"/>
      <c r="D16" s="108"/>
      <c r="E16" s="108"/>
      <c r="F16" s="108"/>
      <c r="G16" s="108"/>
      <c r="H16" s="108"/>
      <c r="I16" s="108"/>
      <c r="J16" s="108"/>
    </row>
    <row r="17" spans="1:10" ht="17.25" customHeight="1" x14ac:dyDescent="0.35">
      <c r="A17" s="110" t="s">
        <v>75</v>
      </c>
      <c r="B17" s="110" t="s">
        <v>76</v>
      </c>
      <c r="C17" s="108"/>
      <c r="D17" s="108"/>
      <c r="E17" s="108"/>
      <c r="F17" s="108"/>
      <c r="G17" s="108"/>
      <c r="H17" s="108"/>
      <c r="I17" s="108"/>
      <c r="J17" s="108"/>
    </row>
    <row r="18" spans="1:10" ht="17.25" customHeight="1" x14ac:dyDescent="0.35">
      <c r="A18" s="110" t="s">
        <v>5</v>
      </c>
      <c r="B18" s="110" t="s">
        <v>77</v>
      </c>
      <c r="C18" s="108"/>
      <c r="D18" s="108"/>
      <c r="E18" s="108"/>
      <c r="F18" s="108"/>
      <c r="G18" s="108"/>
      <c r="H18" s="108"/>
      <c r="I18" s="108"/>
      <c r="J18" s="108"/>
    </row>
    <row r="19" spans="1:10" ht="17.25" customHeight="1" x14ac:dyDescent="0.35">
      <c r="A19" s="108"/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21" x14ac:dyDescent="0.35">
      <c r="A20" s="107" t="s">
        <v>62</v>
      </c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15.75" thickBot="1" x14ac:dyDescent="0.3"/>
    <row r="22" spans="1:10" ht="72.75" customHeight="1" thickBot="1" x14ac:dyDescent="0.3">
      <c r="B22" s="94" t="s">
        <v>63</v>
      </c>
      <c r="C22" s="95" t="s">
        <v>64</v>
      </c>
      <c r="D22" s="95" t="s">
        <v>65</v>
      </c>
      <c r="E22" s="95" t="s">
        <v>66</v>
      </c>
      <c r="F22" s="95" t="s">
        <v>67</v>
      </c>
      <c r="G22" s="95" t="s">
        <v>68</v>
      </c>
      <c r="H22" s="95" t="s">
        <v>25</v>
      </c>
      <c r="I22" s="95" t="s">
        <v>69</v>
      </c>
      <c r="J22" s="96" t="s">
        <v>70</v>
      </c>
    </row>
    <row r="23" spans="1:10" ht="18.75" x14ac:dyDescent="0.3">
      <c r="A23" s="26" t="s">
        <v>0</v>
      </c>
      <c r="B23" s="97">
        <v>2.93</v>
      </c>
      <c r="C23" s="98">
        <f>B23*1.15</f>
        <v>3.3694999999999999</v>
      </c>
      <c r="D23" s="98">
        <v>1.38</v>
      </c>
      <c r="E23" s="99">
        <v>97760</v>
      </c>
      <c r="F23" s="100">
        <v>135173.73000000001</v>
      </c>
      <c r="G23" s="101">
        <v>125296.27328599998</v>
      </c>
      <c r="H23" s="102">
        <f>F23-G23</f>
        <v>9877.456714000029</v>
      </c>
      <c r="I23" s="103">
        <v>66640.438520879994</v>
      </c>
      <c r="J23" s="130">
        <v>76517.89</v>
      </c>
    </row>
    <row r="24" spans="1:10" ht="18.75" x14ac:dyDescent="0.3">
      <c r="A24" s="29" t="s">
        <v>1</v>
      </c>
      <c r="B24" s="7">
        <v>1.56</v>
      </c>
      <c r="C24" s="58">
        <f>B24*1.15</f>
        <v>1.7939999999999998</v>
      </c>
      <c r="D24" s="58">
        <v>0.87</v>
      </c>
      <c r="E24" s="87">
        <v>39000</v>
      </c>
      <c r="F24" s="88">
        <v>33803.64</v>
      </c>
      <c r="G24" s="89">
        <v>16430.069081000001</v>
      </c>
      <c r="H24" s="91">
        <f t="shared" ref="H24:H25" si="0">F24-G24</f>
        <v>17373.570918999998</v>
      </c>
      <c r="I24" s="92">
        <v>11276.827563479997</v>
      </c>
      <c r="J24" s="131">
        <f t="shared" ref="J24:J25" si="1">H24+I24</f>
        <v>28650.398482479995</v>
      </c>
    </row>
    <row r="25" spans="1:10" ht="19.5" thickBot="1" x14ac:dyDescent="0.35">
      <c r="A25" s="30" t="s">
        <v>5</v>
      </c>
      <c r="B25" s="9">
        <v>1.88</v>
      </c>
      <c r="C25" s="71">
        <f>B25*1.15</f>
        <v>2.1619999999999999</v>
      </c>
      <c r="D25" s="71">
        <v>0.94</v>
      </c>
      <c r="E25" s="104">
        <v>608530</v>
      </c>
      <c r="F25" s="105">
        <v>574257.59</v>
      </c>
      <c r="G25" s="90">
        <v>378525.32670799992</v>
      </c>
      <c r="H25" s="106">
        <f t="shared" si="0"/>
        <v>195732.26329200005</v>
      </c>
      <c r="I25" s="93">
        <v>221905.50457535996</v>
      </c>
      <c r="J25" s="132">
        <f t="shared" si="1"/>
        <v>417637.76786736003</v>
      </c>
    </row>
    <row r="26" spans="1:10" ht="16.5" thickBot="1" x14ac:dyDescent="0.3">
      <c r="J26" s="133">
        <f>SUM(J23:J25)</f>
        <v>522806.05634984002</v>
      </c>
    </row>
  </sheetData>
  <mergeCells count="13">
    <mergeCell ref="A15:B15"/>
    <mergeCell ref="C2:G2"/>
    <mergeCell ref="C3:G3"/>
    <mergeCell ref="C4:G4"/>
    <mergeCell ref="A6:J6"/>
    <mergeCell ref="A20:J20"/>
    <mergeCell ref="A7:E7"/>
    <mergeCell ref="A8:E8"/>
    <mergeCell ref="A9:E9"/>
    <mergeCell ref="A10:E10"/>
    <mergeCell ref="A11:E11"/>
    <mergeCell ref="A12:E12"/>
    <mergeCell ref="A13:E13"/>
  </mergeCells>
  <pageMargins left="0.51181102362204722" right="0.51181102362204722" top="0.78740157480314965" bottom="0.78740157480314965" header="0.31496062992125984" footer="0.31496062992125984"/>
  <pageSetup paperSize="9" scale="66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7" r:id="rId4">
          <objectPr defaultSize="0" autoPict="0" r:id="rId5">
            <anchor moveWithCells="1" sizeWithCells="1">
              <from>
                <xdr:col>0</xdr:col>
                <xdr:colOff>762000</xdr:colOff>
                <xdr:row>1</xdr:row>
                <xdr:rowOff>9525</xdr:rowOff>
              </from>
              <to>
                <xdr:col>1</xdr:col>
                <xdr:colOff>504825</xdr:colOff>
                <xdr:row>4</xdr:row>
                <xdr:rowOff>219075</xdr:rowOff>
              </to>
            </anchor>
          </objectPr>
        </oleObject>
      </mc:Choice>
      <mc:Fallback>
        <oleObject progId="PBrush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Wagner</dc:creator>
  <cp:lastModifiedBy>Daniela Barcelos</cp:lastModifiedBy>
  <cp:revision>2</cp:revision>
  <cp:lastPrinted>2018-12-06T13:29:17Z</cp:lastPrinted>
  <dcterms:created xsi:type="dcterms:W3CDTF">2017-05-16T16:44:43Z</dcterms:created>
  <dcterms:modified xsi:type="dcterms:W3CDTF">2018-12-06T13:29:55Z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