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1" sheetId="1" r:id="rId1"/>
  </sheets>
  <externalReferences>
    <externalReference r:id="rId4"/>
  </externalReferences>
  <definedNames>
    <definedName name="_xlnm.Print_Area" localSheetId="0">'Plan1'!$A$1:$M$34</definedName>
  </definedNames>
  <calcPr fullCalcOnLoad="1"/>
</workbook>
</file>

<file path=xl/sharedStrings.xml><?xml version="1.0" encoding="utf-8"?>
<sst xmlns="http://schemas.openxmlformats.org/spreadsheetml/2006/main" count="85" uniqueCount="66">
  <si>
    <t xml:space="preserve">               P L A N I L H A      D E     M E D I Ç Ã O</t>
  </si>
  <si>
    <t>PREFEITURA MUNICIPAL DE</t>
  </si>
  <si>
    <t>VALOR DO</t>
  </si>
  <si>
    <t>PRESIDENTE KENNEDY</t>
  </si>
  <si>
    <t>PMPK</t>
  </si>
  <si>
    <t>TOTAL</t>
  </si>
  <si>
    <t>TRANSPORTADO:</t>
  </si>
  <si>
    <t>Q U A N T I D A D E S     E     P R E Ç O S</t>
  </si>
  <si>
    <t>ITEM</t>
  </si>
  <si>
    <t xml:space="preserve">                  D  I  S  C  R  I  M  I  N  A  Ç  Ã  O</t>
  </si>
  <si>
    <t>PREVISTO</t>
  </si>
  <si>
    <t>PREÇO</t>
  </si>
  <si>
    <t>VALOR</t>
  </si>
  <si>
    <t>ACUMULADO</t>
  </si>
  <si>
    <t>EXECUTADO</t>
  </si>
  <si>
    <t>UNITÁRIO</t>
  </si>
  <si>
    <t>ANTERIOR</t>
  </si>
  <si>
    <t>VISTO:</t>
  </si>
  <si>
    <t>OBSERVAÇÕES:</t>
  </si>
  <si>
    <t xml:space="preserve">EM: </t>
  </si>
  <si>
    <t>m</t>
  </si>
  <si>
    <t>RESTANTE À PAGAR</t>
  </si>
  <si>
    <t>EMPRESA: ELICON CONSTRUTORA LTDA</t>
  </si>
  <si>
    <t>TOTAL DO PAGAMENTO:</t>
  </si>
  <si>
    <t>und</t>
  </si>
  <si>
    <t>TOTAL JÁ PAGO</t>
  </si>
  <si>
    <t>TEM QUE SER ZERO SEMPRE !!!</t>
  </si>
  <si>
    <t>UN.</t>
  </si>
  <si>
    <r>
      <t xml:space="preserve">CONTRATO: </t>
    </r>
    <r>
      <rPr>
        <b/>
        <sz val="14"/>
        <rFont val="Arial"/>
        <family val="2"/>
      </rPr>
      <t>ADITIVO</t>
    </r>
  </si>
  <si>
    <t>INFRAESTRUTURA</t>
  </si>
  <si>
    <t xml:space="preserve">OBRA/SERVIÇO: CONSTRUÇÃO DE 66 (SESSENTA E SEIS) UNIDADES HABITACIONAIS UNIFAMILIARES </t>
  </si>
  <si>
    <t>LOCAL: LOTEAMENTO DE INTERESSE SOCIAL (LIS) DE SÃO PAULO - PRESIDENTE KENNEDY / ES</t>
  </si>
  <si>
    <t>INSTALAÇÃO DE CANTEIRO DE OBRAS</t>
  </si>
  <si>
    <t>Tapume Telha Metálica Ondulada 0,50mm Branca h=2,20m, incl. montagem estr. mad. 8"x8", c/adesivo "IOPES" 60x60cm a cada 10m, incl. faixas pint. esmalte sint. cores azul c/ h=30cm e rosa c/ h=10cm (Reaproveit. 2x)</t>
  </si>
  <si>
    <t>1.5</t>
  </si>
  <si>
    <t>Refeitório com paredes de chapa de compens. 12mm e pontaletes 8x8cm, piso ciment. e cobert. de telhas fibroc. 6mm, incl. ponto de luz e cx. de inspeção (cons. 1.21m2/func./turno), conf. projeto (1 utilização)</t>
  </si>
  <si>
    <t>m²</t>
  </si>
  <si>
    <t>1.1</t>
  </si>
  <si>
    <t>1</t>
  </si>
  <si>
    <t>LOCAÇÃO</t>
  </si>
  <si>
    <t>2.1</t>
  </si>
  <si>
    <t>Locação de obra com gabarito de madeira</t>
  </si>
  <si>
    <t>m³</t>
  </si>
  <si>
    <t>3.4</t>
  </si>
  <si>
    <t>Fornecimento, preparo e aplicação de concreto magro com consumo mínimo de cimento de 250 kg/m3 (brita 1 e 2) - (5% de perdas já incluído no custo)</t>
  </si>
  <si>
    <t>TRATAMENTO, CONSERVAÇÃO E LIMPEZA</t>
  </si>
  <si>
    <t>18.1</t>
  </si>
  <si>
    <t>Limpeza geral da obra</t>
  </si>
  <si>
    <t>Alojamento de chapa de compensado 12mm e pontaletes 8x8cm, piso cimentado e cobertura de telhas de fibrocimento de 6mm, inclusive ponto de luz, conf. projeto (1 utilização)</t>
  </si>
  <si>
    <t>Barracão para depósito de cimento área de 10.90m2, de chapa de compensado 12mm e pontaletes 8x8cm, piso cimentado e cobertura de telhas de fibrocimento de 6mm, inclusive ponto de luz, conf. projeto (1 utilização)</t>
  </si>
  <si>
    <t>Galpão para serraria e carpintaria área 12.00m2, em peça de madeira 8x8cm e contraventamento de 5x7cm, cobertura de telha de fibroc. de 6mm, inclusive ponto e cabo de alimentação da máquina, conf. projeto (1 utilização)</t>
  </si>
  <si>
    <t>Galpão para corte e armação com área de 6.00m2, em peças de madeira 8x8cm e contraventamento de 5x7cm, cobertura de telhas de fibroc. de 6mm, inclusive ponto e cabo de alimentação da máquina, conf. projeto (1 utilização)</t>
  </si>
  <si>
    <t>Pintura impermeabilizante com igolflex ou equivalente a 3 demãos</t>
  </si>
  <si>
    <t>LOUÇAS E METAIS</t>
  </si>
  <si>
    <t xml:space="preserve">Bacia sifonada de louça branca com caixa acoplada, inclusive acessórios </t>
  </si>
  <si>
    <t>ADMINISTRAÇÃO</t>
  </si>
  <si>
    <t>Administração local (Percentual Total em relação ao Custo Total da Obra = 2,53%)</t>
  </si>
  <si>
    <t>Transporte semanal de mão de obra especializada para regiões que não a possuam</t>
  </si>
  <si>
    <t>sem</t>
  </si>
  <si>
    <t>Aterro manual para regularização do terreno em argila, inclusive adensamento manual e fornecimento do material (máximo de 100m3)</t>
  </si>
  <si>
    <t>Alvenaria de blocos de concreto estrut. (19x19x39cm) cheios, c/ resist. mín. compr. 15MPa, assentados c/ arg. cimento e areia no traço 1:4, esp. juntas de 10mm e esp. da parede s/ revest. 19cm</t>
  </si>
  <si>
    <t>01/01</t>
  </si>
  <si>
    <t>casas à executar</t>
  </si>
  <si>
    <t>11 meses proporcional</t>
  </si>
  <si>
    <r>
      <t>3ª MEDIÇÃO DO 3</t>
    </r>
    <r>
      <rPr>
        <b/>
        <sz val="14"/>
        <rFont val="Times New Roman"/>
        <family val="1"/>
      </rPr>
      <t>º ADITIVO</t>
    </r>
    <r>
      <rPr>
        <sz val="10"/>
        <rFont val="Times New Roman"/>
        <family val="1"/>
      </rPr>
      <t xml:space="preserve"> EFETUADA   EM   23/03/2018</t>
    </r>
  </si>
  <si>
    <t>MEDIÇÃO DO 3º ADITIVO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</si>
</sst>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7.5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32" xfId="0" applyNumberFormat="1" applyFont="1" applyBorder="1" applyAlignment="1">
      <alignment horizontal="center" vertical="top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4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37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4" fontId="0" fillId="0" borderId="38" xfId="0" applyNumberFormat="1" applyFont="1" applyBorder="1" applyAlignment="1">
      <alignment horizontal="left" vertical="center"/>
    </xf>
    <xf numFmtId="4" fontId="52" fillId="0" borderId="37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/>
    </xf>
    <xf numFmtId="184" fontId="15" fillId="0" borderId="39" xfId="0" applyNumberFormat="1" applyFont="1" applyBorder="1" applyAlignment="1">
      <alignment horizontal="right"/>
    </xf>
    <xf numFmtId="49" fontId="1" fillId="33" borderId="40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49" fontId="0" fillId="34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4" fontId="0" fillId="34" borderId="37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 applyProtection="1">
      <alignment horizontal="right" vertical="center"/>
      <protection locked="0"/>
    </xf>
    <xf numFmtId="0" fontId="54" fillId="0" borderId="41" xfId="0" applyFont="1" applyFill="1" applyBorder="1" applyAlignment="1">
      <alignment horizontal="center" vertical="center"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/>
    </xf>
    <xf numFmtId="49" fontId="1" fillId="33" borderId="23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43" xfId="0" applyNumberFormat="1" applyFont="1" applyFill="1" applyBorder="1" applyAlignment="1">
      <alignment horizontal="left" vertical="center"/>
    </xf>
    <xf numFmtId="4" fontId="0" fillId="33" borderId="23" xfId="0" applyNumberFormat="1" applyFont="1" applyFill="1" applyBorder="1" applyAlignment="1">
      <alignment horizontal="right" vertical="center"/>
    </xf>
    <xf numFmtId="0" fontId="6" fillId="0" borderId="4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4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" fillId="33" borderId="24" xfId="0" applyNumberFormat="1" applyFont="1" applyFill="1" applyBorder="1" applyAlignment="1">
      <alignment horizontal="left" vertical="center"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y\Desktop\DESKTOP\PARA%20ELICON\PLANMED%20CASAS%20POPULARES%20LIS%20S&#195;O%20PAULO%207&#170;%2023%2003%2018%20(PROC%20N&#186;%208471%20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MED"/>
    </sheetNames>
    <sheetDataSet>
      <sheetData sheetId="0">
        <row r="168">
          <cell r="N168">
            <v>493522.2787030304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Zeros="0" tabSelected="1" view="pageBreakPreview" zoomScale="80" zoomScaleNormal="75" zoomScaleSheetLayoutView="80" zoomScalePageLayoutView="0" workbookViewId="0" topLeftCell="A1">
      <selection activeCell="D6" sqref="D6"/>
    </sheetView>
  </sheetViews>
  <sheetFormatPr defaultColWidth="11.421875" defaultRowHeight="5.25" customHeight="1"/>
  <cols>
    <col min="1" max="1" width="4.140625" style="0" customWidth="1"/>
    <col min="2" max="2" width="11.421875" style="0" customWidth="1"/>
    <col min="3" max="3" width="11.8515625" style="0" customWidth="1"/>
    <col min="4" max="4" width="10.7109375" style="0" customWidth="1"/>
    <col min="5" max="5" width="51.140625" style="0" customWidth="1"/>
    <col min="6" max="6" width="4.140625" style="0" customWidth="1"/>
    <col min="7" max="7" width="9.57421875" style="0" customWidth="1"/>
    <col min="8" max="8" width="10.7109375" style="0" customWidth="1"/>
    <col min="9" max="9" width="10.57421875" style="51" customWidth="1"/>
    <col min="10" max="10" width="10.421875" style="0" customWidth="1"/>
    <col min="11" max="11" width="12.421875" style="0" customWidth="1"/>
    <col min="12" max="12" width="10.7109375" style="0" customWidth="1"/>
    <col min="13" max="13" width="11.140625" style="0" customWidth="1"/>
    <col min="14" max="14" width="11.421875" style="53" customWidth="1"/>
    <col min="15" max="15" width="12.7109375" style="53" customWidth="1"/>
    <col min="16" max="16" width="13.140625" style="0" customWidth="1"/>
    <col min="17" max="17" width="11.421875" style="57" customWidth="1"/>
  </cols>
  <sheetData>
    <row r="1" ht="19.5" customHeight="1" thickBot="1">
      <c r="E1" s="36" t="s">
        <v>0</v>
      </c>
    </row>
    <row r="2" spans="1:13" ht="15" customHeight="1" thickTop="1">
      <c r="A2" s="8"/>
      <c r="B2" s="37" t="s">
        <v>1</v>
      </c>
      <c r="C2" s="5"/>
      <c r="D2" s="108" t="s">
        <v>30</v>
      </c>
      <c r="E2" s="109"/>
      <c r="F2" s="109"/>
      <c r="G2" s="109"/>
      <c r="H2" s="109"/>
      <c r="I2" s="110"/>
      <c r="J2" s="12" t="s">
        <v>2</v>
      </c>
      <c r="K2" s="3"/>
      <c r="L2" s="3"/>
      <c r="M2" s="11"/>
    </row>
    <row r="3" spans="1:13" ht="17.25" customHeight="1" thickBot="1">
      <c r="A3" s="9"/>
      <c r="B3" s="38" t="s">
        <v>3</v>
      </c>
      <c r="C3" s="6"/>
      <c r="D3" s="111" t="s">
        <v>22</v>
      </c>
      <c r="E3" s="112"/>
      <c r="F3" s="112"/>
      <c r="G3" s="112"/>
      <c r="H3" s="112"/>
      <c r="I3" s="113"/>
      <c r="J3" s="76" t="s">
        <v>28</v>
      </c>
      <c r="K3" s="77"/>
      <c r="L3" s="80">
        <v>674165.062632479</v>
      </c>
      <c r="M3" s="46" t="s">
        <v>61</v>
      </c>
    </row>
    <row r="4" spans="1:13" ht="15" customHeight="1" thickTop="1">
      <c r="A4" s="9"/>
      <c r="B4" s="40" t="s">
        <v>4</v>
      </c>
      <c r="C4" s="6"/>
      <c r="D4" s="111" t="s">
        <v>31</v>
      </c>
      <c r="E4" s="114"/>
      <c r="F4" s="114"/>
      <c r="G4" s="114"/>
      <c r="H4" s="114"/>
      <c r="I4" s="113"/>
      <c r="J4" s="44" t="s">
        <v>5</v>
      </c>
      <c r="M4" s="43"/>
    </row>
    <row r="5" spans="1:13" ht="15" customHeight="1" thickBot="1">
      <c r="A5" s="10"/>
      <c r="B5" s="39"/>
      <c r="C5" s="7"/>
      <c r="D5" s="119" t="s">
        <v>65</v>
      </c>
      <c r="E5" s="120"/>
      <c r="F5" s="120"/>
      <c r="G5" s="120"/>
      <c r="H5" s="120"/>
      <c r="I5" s="121"/>
      <c r="J5" s="45" t="s">
        <v>6</v>
      </c>
      <c r="K5" s="4"/>
      <c r="L5" s="41"/>
      <c r="M5" s="42"/>
    </row>
    <row r="6" spans="1:17" ht="15" customHeight="1" thickTop="1">
      <c r="A6" s="13"/>
      <c r="B6" s="14"/>
      <c r="C6" s="14"/>
      <c r="D6" s="14"/>
      <c r="E6" s="14"/>
      <c r="F6" s="15"/>
      <c r="G6" s="16"/>
      <c r="H6" s="16"/>
      <c r="I6" s="59"/>
      <c r="J6" s="16" t="s">
        <v>7</v>
      </c>
      <c r="K6" s="16"/>
      <c r="L6" s="16"/>
      <c r="M6" s="17"/>
      <c r="N6" s="52"/>
      <c r="O6" s="52"/>
      <c r="P6" s="2"/>
      <c r="Q6" s="58"/>
    </row>
    <row r="7" spans="1:17" ht="15" customHeight="1">
      <c r="A7" s="67" t="s">
        <v>8</v>
      </c>
      <c r="B7" s="14"/>
      <c r="C7" s="18" t="s">
        <v>9</v>
      </c>
      <c r="D7" s="14"/>
      <c r="E7" s="14"/>
      <c r="F7" s="19" t="s">
        <v>27</v>
      </c>
      <c r="G7" s="68" t="s">
        <v>10</v>
      </c>
      <c r="H7" s="14" t="s">
        <v>11</v>
      </c>
      <c r="I7" s="60" t="s">
        <v>12</v>
      </c>
      <c r="J7" s="70" t="s">
        <v>13</v>
      </c>
      <c r="K7" s="20" t="s">
        <v>12</v>
      </c>
      <c r="L7" s="70" t="s">
        <v>14</v>
      </c>
      <c r="M7" s="21" t="s">
        <v>12</v>
      </c>
      <c r="N7" s="52"/>
      <c r="O7" s="52"/>
      <c r="P7" s="2"/>
      <c r="Q7" s="58"/>
    </row>
    <row r="8" spans="1:17" ht="15" customHeight="1" thickBot="1">
      <c r="A8" s="22"/>
      <c r="B8" s="23"/>
      <c r="C8" s="23"/>
      <c r="D8" s="23"/>
      <c r="E8" s="23"/>
      <c r="F8" s="24"/>
      <c r="G8" s="25"/>
      <c r="H8" s="23" t="s">
        <v>15</v>
      </c>
      <c r="I8" s="61"/>
      <c r="J8" s="69" t="s">
        <v>16</v>
      </c>
      <c r="K8" s="25"/>
      <c r="L8" s="23"/>
      <c r="M8" s="26"/>
      <c r="N8" s="56"/>
      <c r="O8" s="52"/>
      <c r="P8" s="2"/>
      <c r="Q8" s="58"/>
    </row>
    <row r="9" spans="1:17" s="88" customFormat="1" ht="12.75" customHeight="1" thickTop="1">
      <c r="A9" s="82" t="s">
        <v>38</v>
      </c>
      <c r="B9" s="115" t="s">
        <v>32</v>
      </c>
      <c r="C9" s="115"/>
      <c r="D9" s="115"/>
      <c r="E9" s="115"/>
      <c r="F9" s="83"/>
      <c r="G9" s="84"/>
      <c r="H9" s="84"/>
      <c r="I9" s="84"/>
      <c r="J9" s="84"/>
      <c r="K9" s="84"/>
      <c r="L9" s="84"/>
      <c r="M9" s="84"/>
      <c r="N9" s="56">
        <f>G9-J9-L9</f>
        <v>0</v>
      </c>
      <c r="O9" s="85">
        <f>N9*H9</f>
        <v>0</v>
      </c>
      <c r="P9" s="86"/>
      <c r="Q9" s="87"/>
    </row>
    <row r="10" spans="1:17" s="88" customFormat="1" ht="38.25" customHeight="1">
      <c r="A10" s="89" t="s">
        <v>37</v>
      </c>
      <c r="B10" s="116" t="s">
        <v>33</v>
      </c>
      <c r="C10" s="117"/>
      <c r="D10" s="117"/>
      <c r="E10" s="118"/>
      <c r="F10" s="95" t="s">
        <v>20</v>
      </c>
      <c r="G10" s="91">
        <v>200</v>
      </c>
      <c r="H10" s="91">
        <v>76.17</v>
      </c>
      <c r="I10" s="92">
        <f>G10*H10</f>
        <v>15234</v>
      </c>
      <c r="J10" s="93">
        <v>200</v>
      </c>
      <c r="K10" s="93">
        <v>15234</v>
      </c>
      <c r="L10" s="94"/>
      <c r="M10" s="93">
        <f>L10*H10</f>
        <v>0</v>
      </c>
      <c r="N10" s="56">
        <f aca="true" t="shared" si="0" ref="N10:N31">G10-J10-L10</f>
        <v>0</v>
      </c>
      <c r="O10" s="85">
        <f aca="true" t="shared" si="1" ref="O10:O31">N10*H10</f>
        <v>0</v>
      </c>
      <c r="P10" s="86"/>
      <c r="Q10" s="87"/>
    </row>
    <row r="11" spans="1:17" s="88" customFormat="1" ht="26.25" customHeight="1">
      <c r="A11" s="89" t="s">
        <v>34</v>
      </c>
      <c r="B11" s="116" t="s">
        <v>35</v>
      </c>
      <c r="C11" s="117"/>
      <c r="D11" s="117"/>
      <c r="E11" s="118"/>
      <c r="F11" s="90" t="s">
        <v>36</v>
      </c>
      <c r="G11" s="91">
        <v>13.88</v>
      </c>
      <c r="H11" s="91">
        <v>213.29</v>
      </c>
      <c r="I11" s="92">
        <f aca="true" t="shared" si="2" ref="I11:I31">G11*H11</f>
        <v>2960.4652</v>
      </c>
      <c r="J11" s="93">
        <v>13.88</v>
      </c>
      <c r="K11" s="93">
        <v>2960.4652</v>
      </c>
      <c r="L11" s="94"/>
      <c r="M11" s="93">
        <f aca="true" t="shared" si="3" ref="M11:M31">L11*H11</f>
        <v>0</v>
      </c>
      <c r="N11" s="56">
        <f t="shared" si="0"/>
        <v>0</v>
      </c>
      <c r="O11" s="85">
        <f t="shared" si="1"/>
        <v>0</v>
      </c>
      <c r="P11" s="86"/>
      <c r="Q11" s="87"/>
    </row>
    <row r="12" spans="1:17" s="88" customFormat="1" ht="12.75" customHeight="1">
      <c r="A12" s="82">
        <v>2</v>
      </c>
      <c r="B12" s="115" t="s">
        <v>39</v>
      </c>
      <c r="C12" s="115"/>
      <c r="D12" s="115"/>
      <c r="E12" s="115"/>
      <c r="F12" s="83"/>
      <c r="G12" s="84"/>
      <c r="H12" s="84"/>
      <c r="I12" s="84">
        <f t="shared" si="2"/>
        <v>0</v>
      </c>
      <c r="J12" s="84"/>
      <c r="K12" s="84">
        <v>0</v>
      </c>
      <c r="L12" s="84"/>
      <c r="M12" s="84">
        <f t="shared" si="3"/>
        <v>0</v>
      </c>
      <c r="N12" s="56">
        <f t="shared" si="0"/>
        <v>0</v>
      </c>
      <c r="O12" s="85">
        <f t="shared" si="1"/>
        <v>0</v>
      </c>
      <c r="P12" s="86"/>
      <c r="Q12" s="87"/>
    </row>
    <row r="13" spans="1:19" s="88" customFormat="1" ht="12.75" customHeight="1">
      <c r="A13" s="89" t="s">
        <v>40</v>
      </c>
      <c r="B13" s="116" t="s">
        <v>41</v>
      </c>
      <c r="C13" s="117"/>
      <c r="D13" s="117"/>
      <c r="E13" s="118"/>
      <c r="F13" s="90" t="s">
        <v>42</v>
      </c>
      <c r="G13" s="91">
        <v>400.62</v>
      </c>
      <c r="H13" s="91">
        <v>7.56</v>
      </c>
      <c r="I13" s="92">
        <f t="shared" si="2"/>
        <v>3028.6872</v>
      </c>
      <c r="J13" s="93">
        <v>364.2</v>
      </c>
      <c r="K13" s="93">
        <v>2753.352</v>
      </c>
      <c r="L13" s="94">
        <v>24.28</v>
      </c>
      <c r="M13" s="93">
        <f t="shared" si="3"/>
        <v>183.5568</v>
      </c>
      <c r="N13" s="56">
        <f t="shared" si="0"/>
        <v>12.140000000000015</v>
      </c>
      <c r="O13" s="85">
        <f t="shared" si="1"/>
        <v>91.7784000000001</v>
      </c>
      <c r="P13" s="96">
        <f>N13/(G13/66)</f>
        <v>2.000000000000002</v>
      </c>
      <c r="Q13" s="96" t="s">
        <v>62</v>
      </c>
      <c r="R13" s="96"/>
      <c r="S13" s="97"/>
    </row>
    <row r="14" spans="1:17" s="88" customFormat="1" ht="12.75" customHeight="1">
      <c r="A14" s="82">
        <v>3</v>
      </c>
      <c r="B14" s="115" t="s">
        <v>29</v>
      </c>
      <c r="C14" s="115"/>
      <c r="D14" s="115"/>
      <c r="E14" s="115"/>
      <c r="F14" s="83"/>
      <c r="G14" s="84"/>
      <c r="H14" s="84"/>
      <c r="I14" s="84">
        <f t="shared" si="2"/>
        <v>0</v>
      </c>
      <c r="J14" s="84"/>
      <c r="K14" s="84">
        <v>0</v>
      </c>
      <c r="L14" s="84"/>
      <c r="M14" s="84">
        <f t="shared" si="3"/>
        <v>0</v>
      </c>
      <c r="N14" s="56">
        <f t="shared" si="0"/>
        <v>0</v>
      </c>
      <c r="O14" s="85">
        <f t="shared" si="1"/>
        <v>0</v>
      </c>
      <c r="P14" s="86"/>
      <c r="Q14" s="87"/>
    </row>
    <row r="15" spans="1:20" s="88" customFormat="1" ht="26.25" customHeight="1">
      <c r="A15" s="89" t="s">
        <v>43</v>
      </c>
      <c r="B15" s="116" t="s">
        <v>44</v>
      </c>
      <c r="C15" s="117"/>
      <c r="D15" s="117"/>
      <c r="E15" s="118"/>
      <c r="F15" s="90" t="s">
        <v>42</v>
      </c>
      <c r="G15" s="91">
        <v>43.56</v>
      </c>
      <c r="H15" s="91">
        <v>296.19</v>
      </c>
      <c r="I15" s="92">
        <f t="shared" si="2"/>
        <v>12902.0364</v>
      </c>
      <c r="J15" s="93">
        <v>38.28</v>
      </c>
      <c r="K15" s="93">
        <v>11338.1532</v>
      </c>
      <c r="L15" s="94">
        <v>3.9600000000000004</v>
      </c>
      <c r="M15" s="93">
        <f t="shared" si="3"/>
        <v>1172.9124000000002</v>
      </c>
      <c r="N15" s="56">
        <f t="shared" si="0"/>
        <v>1.3200000000000007</v>
      </c>
      <c r="O15" s="55">
        <f t="shared" si="1"/>
        <v>390.9708000000002</v>
      </c>
      <c r="P15" s="96">
        <f>N15/(G15/66)</f>
        <v>2.000000000000001</v>
      </c>
      <c r="Q15" s="96" t="s">
        <v>62</v>
      </c>
      <c r="R15" s="96"/>
      <c r="T15" s="97"/>
    </row>
    <row r="16" spans="1:17" s="88" customFormat="1" ht="12.75" customHeight="1">
      <c r="A16" s="82">
        <v>18</v>
      </c>
      <c r="B16" s="98" t="s">
        <v>45</v>
      </c>
      <c r="C16" s="99"/>
      <c r="D16" s="99"/>
      <c r="E16" s="100"/>
      <c r="F16" s="83"/>
      <c r="G16" s="83"/>
      <c r="H16" s="84"/>
      <c r="I16" s="101">
        <f t="shared" si="2"/>
        <v>0</v>
      </c>
      <c r="J16" s="84"/>
      <c r="K16" s="84">
        <v>0</v>
      </c>
      <c r="L16" s="84"/>
      <c r="M16" s="84">
        <f>L16*H16</f>
        <v>0</v>
      </c>
      <c r="N16" s="56">
        <f>G16-J16-L16</f>
        <v>0</v>
      </c>
      <c r="O16" s="85">
        <f t="shared" si="1"/>
        <v>0</v>
      </c>
      <c r="P16" s="86"/>
      <c r="Q16" s="87"/>
    </row>
    <row r="17" spans="1:17" s="88" customFormat="1" ht="12.75" customHeight="1">
      <c r="A17" s="89" t="s">
        <v>46</v>
      </c>
      <c r="B17" s="116" t="s">
        <v>47</v>
      </c>
      <c r="C17" s="117"/>
      <c r="D17" s="117"/>
      <c r="E17" s="118"/>
      <c r="F17" s="90" t="s">
        <v>36</v>
      </c>
      <c r="G17" s="91">
        <v>400.62</v>
      </c>
      <c r="H17" s="91">
        <v>5.57</v>
      </c>
      <c r="I17" s="92">
        <f t="shared" si="2"/>
        <v>2231.4534000000003</v>
      </c>
      <c r="J17" s="93"/>
      <c r="K17" s="93">
        <v>0</v>
      </c>
      <c r="L17" s="94"/>
      <c r="M17" s="93">
        <f t="shared" si="3"/>
        <v>0</v>
      </c>
      <c r="N17" s="56">
        <f t="shared" si="0"/>
        <v>400.62</v>
      </c>
      <c r="O17" s="85">
        <f t="shared" si="1"/>
        <v>2231.4534000000003</v>
      </c>
      <c r="P17" s="86"/>
      <c r="Q17" s="87"/>
    </row>
    <row r="18" spans="1:17" s="88" customFormat="1" ht="12.75" customHeight="1">
      <c r="A18" s="82"/>
      <c r="B18" s="98" t="s">
        <v>32</v>
      </c>
      <c r="C18" s="99"/>
      <c r="D18" s="99"/>
      <c r="E18" s="100"/>
      <c r="F18" s="83"/>
      <c r="G18" s="83"/>
      <c r="H18" s="84"/>
      <c r="I18" s="101">
        <f t="shared" si="2"/>
        <v>0</v>
      </c>
      <c r="J18" s="84"/>
      <c r="K18" s="84">
        <v>0</v>
      </c>
      <c r="L18" s="84"/>
      <c r="M18" s="84">
        <f t="shared" si="3"/>
        <v>0</v>
      </c>
      <c r="N18" s="56">
        <f t="shared" si="0"/>
        <v>0</v>
      </c>
      <c r="O18" s="85">
        <f t="shared" si="1"/>
        <v>0</v>
      </c>
      <c r="P18" s="86"/>
      <c r="Q18" s="87"/>
    </row>
    <row r="19" spans="1:17" s="88" customFormat="1" ht="26.25" customHeight="1">
      <c r="A19" s="89"/>
      <c r="B19" s="116" t="s">
        <v>48</v>
      </c>
      <c r="C19" s="117"/>
      <c r="D19" s="117"/>
      <c r="E19" s="118"/>
      <c r="F19" s="90" t="s">
        <v>36</v>
      </c>
      <c r="G19" s="91">
        <v>48.4</v>
      </c>
      <c r="H19" s="91">
        <v>218.14626039833522</v>
      </c>
      <c r="I19" s="92">
        <f t="shared" si="2"/>
        <v>10558.279003279424</v>
      </c>
      <c r="J19" s="93">
        <v>48.4</v>
      </c>
      <c r="K19" s="93">
        <v>10558.279003279424</v>
      </c>
      <c r="L19" s="94"/>
      <c r="M19" s="93">
        <f t="shared" si="3"/>
        <v>0</v>
      </c>
      <c r="N19" s="56">
        <f t="shared" si="0"/>
        <v>0</v>
      </c>
      <c r="O19" s="85">
        <f t="shared" si="1"/>
        <v>0</v>
      </c>
      <c r="P19" s="86"/>
      <c r="Q19" s="87"/>
    </row>
    <row r="20" spans="1:17" s="88" customFormat="1" ht="38.25" customHeight="1">
      <c r="A20" s="89"/>
      <c r="B20" s="116" t="s">
        <v>49</v>
      </c>
      <c r="C20" s="117"/>
      <c r="D20" s="117"/>
      <c r="E20" s="118"/>
      <c r="F20" s="95" t="s">
        <v>36</v>
      </c>
      <c r="G20" s="91">
        <v>19.36</v>
      </c>
      <c r="H20" s="91">
        <v>212.33</v>
      </c>
      <c r="I20" s="92">
        <f t="shared" si="2"/>
        <v>4110.7088</v>
      </c>
      <c r="J20" s="93">
        <v>19.36</v>
      </c>
      <c r="K20" s="93">
        <v>4110.7088</v>
      </c>
      <c r="L20" s="94"/>
      <c r="M20" s="93">
        <f t="shared" si="3"/>
        <v>0</v>
      </c>
      <c r="N20" s="56">
        <f t="shared" si="0"/>
        <v>0</v>
      </c>
      <c r="O20" s="85">
        <f t="shared" si="1"/>
        <v>0</v>
      </c>
      <c r="P20" s="86"/>
      <c r="Q20" s="87"/>
    </row>
    <row r="21" spans="1:17" s="88" customFormat="1" ht="38.25" customHeight="1">
      <c r="A21" s="89"/>
      <c r="B21" s="116" t="s">
        <v>50</v>
      </c>
      <c r="C21" s="117"/>
      <c r="D21" s="117"/>
      <c r="E21" s="118"/>
      <c r="F21" s="95" t="s">
        <v>36</v>
      </c>
      <c r="G21" s="91">
        <v>24</v>
      </c>
      <c r="H21" s="91">
        <v>101.51</v>
      </c>
      <c r="I21" s="92">
        <f t="shared" si="2"/>
        <v>2436.2400000000002</v>
      </c>
      <c r="J21" s="93">
        <v>24</v>
      </c>
      <c r="K21" s="93">
        <v>2436.2400000000002</v>
      </c>
      <c r="L21" s="94"/>
      <c r="M21" s="93">
        <f t="shared" si="3"/>
        <v>0</v>
      </c>
      <c r="N21" s="56">
        <f t="shared" si="0"/>
        <v>0</v>
      </c>
      <c r="O21" s="85">
        <f t="shared" si="1"/>
        <v>0</v>
      </c>
      <c r="P21" s="86"/>
      <c r="Q21" s="87"/>
    </row>
    <row r="22" spans="1:17" s="88" customFormat="1" ht="38.25" customHeight="1">
      <c r="A22" s="89"/>
      <c r="B22" s="116" t="s">
        <v>51</v>
      </c>
      <c r="C22" s="117"/>
      <c r="D22" s="117"/>
      <c r="E22" s="118"/>
      <c r="F22" s="95" t="s">
        <v>36</v>
      </c>
      <c r="G22" s="91">
        <v>24</v>
      </c>
      <c r="H22" s="91">
        <v>134.26</v>
      </c>
      <c r="I22" s="92">
        <f t="shared" si="2"/>
        <v>3222.24</v>
      </c>
      <c r="J22" s="93">
        <v>24</v>
      </c>
      <c r="K22" s="93">
        <v>3222.24</v>
      </c>
      <c r="L22" s="94"/>
      <c r="M22" s="93">
        <f t="shared" si="3"/>
        <v>0</v>
      </c>
      <c r="N22" s="56">
        <f t="shared" si="0"/>
        <v>0</v>
      </c>
      <c r="O22" s="85">
        <f t="shared" si="1"/>
        <v>0</v>
      </c>
      <c r="P22" s="86"/>
      <c r="Q22" s="87"/>
    </row>
    <row r="23" spans="1:17" s="88" customFormat="1" ht="12.75" customHeight="1">
      <c r="A23" s="82"/>
      <c r="B23" s="98" t="s">
        <v>29</v>
      </c>
      <c r="C23" s="99"/>
      <c r="D23" s="99"/>
      <c r="E23" s="100"/>
      <c r="F23" s="83"/>
      <c r="G23" s="83"/>
      <c r="H23" s="84"/>
      <c r="I23" s="101">
        <f t="shared" si="2"/>
        <v>0</v>
      </c>
      <c r="J23" s="84"/>
      <c r="K23" s="84">
        <v>0</v>
      </c>
      <c r="L23" s="84"/>
      <c r="M23" s="84">
        <f t="shared" si="3"/>
        <v>0</v>
      </c>
      <c r="N23" s="56">
        <f t="shared" si="0"/>
        <v>0</v>
      </c>
      <c r="O23" s="85">
        <f t="shared" si="1"/>
        <v>0</v>
      </c>
      <c r="P23" s="86"/>
      <c r="Q23" s="87"/>
    </row>
    <row r="24" spans="1:17" s="88" customFormat="1" ht="38.25" customHeight="1">
      <c r="A24" s="89"/>
      <c r="B24" s="116" t="s">
        <v>60</v>
      </c>
      <c r="C24" s="117"/>
      <c r="D24" s="117"/>
      <c r="E24" s="118"/>
      <c r="F24" s="95" t="s">
        <v>36</v>
      </c>
      <c r="G24" s="91">
        <v>1983.36</v>
      </c>
      <c r="H24" s="91">
        <v>109.11</v>
      </c>
      <c r="I24" s="92">
        <f t="shared" si="2"/>
        <v>216404.40959999998</v>
      </c>
      <c r="J24" s="93">
        <v>1742.95272727</v>
      </c>
      <c r="K24" s="93">
        <v>190173.5720724297</v>
      </c>
      <c r="L24" s="94">
        <v>180.30545454545455</v>
      </c>
      <c r="M24" s="93">
        <f t="shared" si="3"/>
        <v>19673.128145454546</v>
      </c>
      <c r="N24" s="56">
        <f t="shared" si="0"/>
        <v>60.10181818454538</v>
      </c>
      <c r="O24" s="85">
        <f t="shared" si="1"/>
        <v>6557.709382115746</v>
      </c>
      <c r="P24" s="96">
        <f>N24/(G24/66)</f>
        <v>2.0000000000907527</v>
      </c>
      <c r="Q24" s="96" t="s">
        <v>62</v>
      </c>
    </row>
    <row r="25" spans="1:17" s="88" customFormat="1" ht="12.75" customHeight="1">
      <c r="A25" s="89"/>
      <c r="B25" s="116" t="s">
        <v>52</v>
      </c>
      <c r="C25" s="117"/>
      <c r="D25" s="117"/>
      <c r="E25" s="118"/>
      <c r="F25" s="90" t="s">
        <v>36</v>
      </c>
      <c r="G25" s="91">
        <v>2117.94</v>
      </c>
      <c r="H25" s="91">
        <v>23.27</v>
      </c>
      <c r="I25" s="92">
        <f t="shared" si="2"/>
        <v>49284.4638</v>
      </c>
      <c r="J25" s="93">
        <v>1861.22</v>
      </c>
      <c r="K25" s="93">
        <v>43310.5894</v>
      </c>
      <c r="L25" s="94">
        <v>192.54</v>
      </c>
      <c r="M25" s="93">
        <f t="shared" si="3"/>
        <v>4480.4057999999995</v>
      </c>
      <c r="N25" s="56">
        <f t="shared" si="0"/>
        <v>64.18000000000004</v>
      </c>
      <c r="O25" s="85">
        <f t="shared" si="1"/>
        <v>1493.4686000000008</v>
      </c>
      <c r="P25" s="96">
        <f>N25/(G25/66)</f>
        <v>2.000000000000001</v>
      </c>
      <c r="Q25" s="96" t="s">
        <v>62</v>
      </c>
    </row>
    <row r="26" spans="1:17" s="88" customFormat="1" ht="26.25" customHeight="1">
      <c r="A26" s="89"/>
      <c r="B26" s="116" t="s">
        <v>59</v>
      </c>
      <c r="C26" s="117"/>
      <c r="D26" s="117"/>
      <c r="E26" s="118"/>
      <c r="F26" s="90" t="s">
        <v>42</v>
      </c>
      <c r="G26" s="91">
        <v>1971.2</v>
      </c>
      <c r="H26" s="91">
        <v>59.06</v>
      </c>
      <c r="I26" s="92">
        <f t="shared" si="2"/>
        <v>116419.072</v>
      </c>
      <c r="J26" s="93">
        <v>1732.26666666</v>
      </c>
      <c r="K26" s="93">
        <v>102307.66933293961</v>
      </c>
      <c r="L26" s="94">
        <v>179.20000000000002</v>
      </c>
      <c r="M26" s="93">
        <f t="shared" si="3"/>
        <v>10583.552000000001</v>
      </c>
      <c r="N26" s="56">
        <f t="shared" si="0"/>
        <v>59.73333333999997</v>
      </c>
      <c r="O26" s="85">
        <f t="shared" si="1"/>
        <v>3527.8506670603983</v>
      </c>
      <c r="P26" s="96">
        <f>N26/(G26/66)</f>
        <v>2.0000000002232134</v>
      </c>
      <c r="Q26" s="96" t="s">
        <v>62</v>
      </c>
    </row>
    <row r="27" spans="1:17" s="88" customFormat="1" ht="12.75" customHeight="1">
      <c r="A27" s="82"/>
      <c r="B27" s="98" t="s">
        <v>53</v>
      </c>
      <c r="C27" s="99"/>
      <c r="D27" s="99"/>
      <c r="E27" s="100"/>
      <c r="F27" s="83"/>
      <c r="G27" s="83"/>
      <c r="H27" s="84"/>
      <c r="I27" s="101">
        <f t="shared" si="2"/>
        <v>0</v>
      </c>
      <c r="J27" s="84"/>
      <c r="K27" s="84">
        <v>0</v>
      </c>
      <c r="L27" s="84"/>
      <c r="M27" s="84">
        <f t="shared" si="3"/>
        <v>0</v>
      </c>
      <c r="N27" s="56">
        <f t="shared" si="0"/>
        <v>0</v>
      </c>
      <c r="O27" s="85">
        <f t="shared" si="1"/>
        <v>0</v>
      </c>
      <c r="P27" s="96"/>
      <c r="Q27" s="87"/>
    </row>
    <row r="28" spans="1:17" s="88" customFormat="1" ht="12.75" customHeight="1">
      <c r="A28" s="89"/>
      <c r="B28" s="116" t="s">
        <v>54</v>
      </c>
      <c r="C28" s="117"/>
      <c r="D28" s="117"/>
      <c r="E28" s="118"/>
      <c r="F28" s="90" t="s">
        <v>24</v>
      </c>
      <c r="G28" s="91">
        <v>66</v>
      </c>
      <c r="H28" s="91">
        <v>325.23</v>
      </c>
      <c r="I28" s="92">
        <f t="shared" si="2"/>
        <v>21465.18</v>
      </c>
      <c r="J28" s="93"/>
      <c r="K28" s="93">
        <v>0</v>
      </c>
      <c r="L28" s="94"/>
      <c r="M28" s="93">
        <f t="shared" si="3"/>
        <v>0</v>
      </c>
      <c r="N28" s="56">
        <f t="shared" si="0"/>
        <v>66</v>
      </c>
      <c r="O28" s="85">
        <f t="shared" si="1"/>
        <v>21465.18</v>
      </c>
      <c r="P28" s="96"/>
      <c r="Q28" s="87"/>
    </row>
    <row r="29" spans="1:17" s="88" customFormat="1" ht="12.75" customHeight="1">
      <c r="A29" s="82"/>
      <c r="B29" s="98" t="s">
        <v>55</v>
      </c>
      <c r="C29" s="99"/>
      <c r="D29" s="99"/>
      <c r="E29" s="100"/>
      <c r="F29" s="83"/>
      <c r="G29" s="83"/>
      <c r="H29" s="84"/>
      <c r="I29" s="101">
        <f t="shared" si="2"/>
        <v>0</v>
      </c>
      <c r="J29" s="84"/>
      <c r="K29" s="84">
        <v>0</v>
      </c>
      <c r="L29" s="84"/>
      <c r="M29" s="84">
        <f t="shared" si="3"/>
        <v>0</v>
      </c>
      <c r="N29" s="56">
        <f t="shared" si="0"/>
        <v>0</v>
      </c>
      <c r="O29" s="85">
        <f t="shared" si="1"/>
        <v>0</v>
      </c>
      <c r="P29" s="96"/>
      <c r="Q29" s="87"/>
    </row>
    <row r="30" spans="1:17" s="88" customFormat="1" ht="12.75" customHeight="1">
      <c r="A30" s="89"/>
      <c r="B30" s="116" t="s">
        <v>56</v>
      </c>
      <c r="C30" s="117"/>
      <c r="D30" s="117"/>
      <c r="E30" s="118"/>
      <c r="F30" s="90" t="s">
        <v>24</v>
      </c>
      <c r="G30" s="91">
        <v>1</v>
      </c>
      <c r="H30" s="91">
        <v>134528.610294</v>
      </c>
      <c r="I30" s="92">
        <f t="shared" si="2"/>
        <v>134528.610294</v>
      </c>
      <c r="J30" s="93">
        <v>0.5</v>
      </c>
      <c r="K30" s="93">
        <v>67264.305147</v>
      </c>
      <c r="L30" s="94">
        <v>0.11</v>
      </c>
      <c r="M30" s="93">
        <f t="shared" si="3"/>
        <v>14798.147132340002</v>
      </c>
      <c r="N30" s="56">
        <f t="shared" si="0"/>
        <v>0.39</v>
      </c>
      <c r="O30" s="85">
        <f t="shared" si="1"/>
        <v>52466.15801466001</v>
      </c>
      <c r="P30" s="96" t="s">
        <v>63</v>
      </c>
      <c r="Q30" s="87"/>
    </row>
    <row r="31" spans="1:17" s="88" customFormat="1" ht="12.75" customHeight="1" thickBot="1">
      <c r="A31" s="89"/>
      <c r="B31" s="116" t="s">
        <v>57</v>
      </c>
      <c r="C31" s="117"/>
      <c r="D31" s="117"/>
      <c r="E31" s="118"/>
      <c r="F31" s="90" t="s">
        <v>58</v>
      </c>
      <c r="G31" s="91">
        <v>72</v>
      </c>
      <c r="H31" s="91">
        <v>1102.4891241</v>
      </c>
      <c r="I31" s="92">
        <f t="shared" si="2"/>
        <v>79379.2169352</v>
      </c>
      <c r="J31" s="93">
        <v>36</v>
      </c>
      <c r="K31" s="93">
        <v>39689.6084676</v>
      </c>
      <c r="L31" s="94">
        <v>8</v>
      </c>
      <c r="M31" s="93">
        <f t="shared" si="3"/>
        <v>8819.9129928</v>
      </c>
      <c r="N31" s="56">
        <f t="shared" si="0"/>
        <v>28</v>
      </c>
      <c r="O31" s="85">
        <f t="shared" si="1"/>
        <v>30869.6954748</v>
      </c>
      <c r="P31" s="96" t="s">
        <v>63</v>
      </c>
      <c r="Q31" s="87"/>
    </row>
    <row r="32" spans="1:16" ht="19.5" customHeight="1" thickBot="1" thickTop="1">
      <c r="A32" s="47"/>
      <c r="B32" s="48"/>
      <c r="C32" s="48"/>
      <c r="D32" s="48"/>
      <c r="E32" s="48"/>
      <c r="F32" s="48"/>
      <c r="G32" s="48"/>
      <c r="H32" s="48"/>
      <c r="I32" s="62"/>
      <c r="J32" s="49" t="s">
        <v>23</v>
      </c>
      <c r="K32" s="50"/>
      <c r="L32" s="48"/>
      <c r="M32" s="81">
        <f>SUM(M9:M31)</f>
        <v>59711.61527059456</v>
      </c>
      <c r="N32" s="54"/>
      <c r="O32" s="78">
        <f>SUM(O9:O31)</f>
        <v>119094.26473863616</v>
      </c>
      <c r="P32" t="s">
        <v>21</v>
      </c>
    </row>
    <row r="33" spans="1:13" ht="19.5" customHeight="1" thickTop="1">
      <c r="A33" s="29" t="s">
        <v>17</v>
      </c>
      <c r="B33" s="30"/>
      <c r="C33" s="31"/>
      <c r="D33" s="102" t="s">
        <v>64</v>
      </c>
      <c r="E33" s="103"/>
      <c r="F33" s="103"/>
      <c r="G33" s="103"/>
      <c r="H33" s="104"/>
      <c r="I33" s="63" t="s">
        <v>18</v>
      </c>
      <c r="J33" s="30"/>
      <c r="K33" s="30"/>
      <c r="L33" s="30"/>
      <c r="M33" s="32"/>
    </row>
    <row r="34" spans="1:15" ht="19.5" customHeight="1" thickBot="1">
      <c r="A34" s="34" t="s">
        <v>19</v>
      </c>
      <c r="B34" s="35"/>
      <c r="C34" s="33"/>
      <c r="D34" s="27"/>
      <c r="E34" s="27"/>
      <c r="F34" s="27"/>
      <c r="G34" s="27"/>
      <c r="H34" s="27"/>
      <c r="I34" s="64"/>
      <c r="J34" s="27"/>
      <c r="K34" s="27"/>
      <c r="L34" s="27"/>
      <c r="M34" s="28"/>
      <c r="O34" s="53">
        <f>K36+M32+O32</f>
        <v>674165.0626324796</v>
      </c>
    </row>
    <row r="35" spans="5:16" ht="15" customHeight="1" thickTop="1">
      <c r="E35" s="124"/>
      <c r="F35" s="124"/>
      <c r="G35" s="124"/>
      <c r="H35" s="124"/>
      <c r="I35" s="105">
        <f>SUM(I9:I31)</f>
        <v>674165.0626324795</v>
      </c>
      <c r="J35" s="105"/>
      <c r="O35" s="79">
        <f>O34-I35</f>
        <v>0</v>
      </c>
      <c r="P35" s="71" t="s">
        <v>26</v>
      </c>
    </row>
    <row r="36" spans="6:11" ht="15" customHeight="1">
      <c r="F36" s="122"/>
      <c r="G36" s="123"/>
      <c r="H36" s="106" t="s">
        <v>25</v>
      </c>
      <c r="I36" s="106"/>
      <c r="J36" s="107"/>
      <c r="K36" s="66">
        <f>SUM(K9:K31)</f>
        <v>495359.1826232488</v>
      </c>
    </row>
    <row r="37" ht="15" customHeight="1">
      <c r="I37" s="65"/>
    </row>
    <row r="38" spans="11:13" ht="15" customHeight="1">
      <c r="K38" s="73"/>
      <c r="M38" s="73"/>
    </row>
    <row r="39" ht="15" customHeight="1">
      <c r="M39" s="73">
        <f>M32+'[1]PLANMED'!$N$168</f>
        <v>553233.8939736249</v>
      </c>
    </row>
    <row r="40" spans="11:13" ht="15" customHeight="1">
      <c r="K40" s="1"/>
      <c r="M40" s="73"/>
    </row>
    <row r="41" ht="15" customHeight="1">
      <c r="M41" s="73"/>
    </row>
    <row r="42" spans="11:13" ht="15" customHeight="1">
      <c r="K42" s="1"/>
      <c r="M42" s="73"/>
    </row>
    <row r="43" ht="15" customHeight="1">
      <c r="M43" s="73"/>
    </row>
    <row r="44" ht="15" customHeight="1">
      <c r="M44" s="73"/>
    </row>
    <row r="45" ht="15" customHeight="1">
      <c r="N45" s="74"/>
    </row>
    <row r="46" spans="13:14" ht="15" customHeight="1">
      <c r="M46" s="72"/>
      <c r="N46" s="75"/>
    </row>
    <row r="47" spans="13:14" ht="15" customHeight="1">
      <c r="M47" s="72"/>
      <c r="N47" s="75"/>
    </row>
    <row r="48" spans="13:14" ht="15" customHeight="1">
      <c r="M48" s="72"/>
      <c r="N48" s="75"/>
    </row>
    <row r="49" ht="15" customHeight="1"/>
    <row r="50" spans="13:14" ht="15" customHeight="1">
      <c r="M50" s="72"/>
      <c r="N50" s="7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/>
  <mergeCells count="27">
    <mergeCell ref="D5:I5"/>
    <mergeCell ref="F36:G36"/>
    <mergeCell ref="E35:H35"/>
    <mergeCell ref="B15:E15"/>
    <mergeCell ref="B17:E17"/>
    <mergeCell ref="B19:E19"/>
    <mergeCell ref="B20:E20"/>
    <mergeCell ref="B21:E21"/>
    <mergeCell ref="B13:E13"/>
    <mergeCell ref="B14:E14"/>
    <mergeCell ref="B28:E28"/>
    <mergeCell ref="B30:E30"/>
    <mergeCell ref="B31:E31"/>
    <mergeCell ref="B22:E22"/>
    <mergeCell ref="B24:E24"/>
    <mergeCell ref="B25:E25"/>
    <mergeCell ref="B26:E26"/>
    <mergeCell ref="D33:H33"/>
    <mergeCell ref="I35:J35"/>
    <mergeCell ref="H36:J36"/>
    <mergeCell ref="D2:I2"/>
    <mergeCell ref="D3:I3"/>
    <mergeCell ref="D4:I4"/>
    <mergeCell ref="B9:E9"/>
    <mergeCell ref="B10:E10"/>
    <mergeCell ref="B11:E11"/>
    <mergeCell ref="B12:E12"/>
  </mergeCells>
  <printOptions horizontalCentered="1" verticalCentered="1"/>
  <pageMargins left="0" right="0" top="0" bottom="0" header="0" footer="0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Luciana Costa</cp:lastModifiedBy>
  <cp:lastPrinted>2018-03-23T16:36:57Z</cp:lastPrinted>
  <dcterms:created xsi:type="dcterms:W3CDTF">1996-10-29T12:43:50Z</dcterms:created>
  <dcterms:modified xsi:type="dcterms:W3CDTF">2018-12-21T11:03:53Z</dcterms:modified>
  <cp:category/>
  <cp:version/>
  <cp:contentType/>
  <cp:contentStatus/>
</cp:coreProperties>
</file>