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GINASIO" sheetId="1" r:id="rId1"/>
  </sheets>
  <definedNames>
    <definedName name="_xlnm.Print_Area" localSheetId="0">'GINASIO'!$B$1:$P$152</definedName>
    <definedName name="_xlnm.Print_Titles" localSheetId="0">'GINASIO'!$1:$14</definedName>
  </definedNames>
  <calcPr fullCalcOnLoad="1"/>
</workbook>
</file>

<file path=xl/sharedStrings.xml><?xml version="1.0" encoding="utf-8"?>
<sst xmlns="http://schemas.openxmlformats.org/spreadsheetml/2006/main" count="406" uniqueCount="288">
  <si>
    <t/>
  </si>
  <si>
    <t>Obra</t>
  </si>
  <si>
    <t>Contrato nº:</t>
  </si>
  <si>
    <t>Início:</t>
  </si>
  <si>
    <t>Endereço</t>
  </si>
  <si>
    <t>Data do Contrato:</t>
  </si>
  <si>
    <t>Empreiteira</t>
  </si>
  <si>
    <t>Prazo de Execução:</t>
  </si>
  <si>
    <t>Data da Medição:</t>
  </si>
  <si>
    <t>ITEM</t>
  </si>
  <si>
    <t>ESPECIFICAÇÃO</t>
  </si>
  <si>
    <t>UN.</t>
  </si>
  <si>
    <t>QUANT.</t>
  </si>
  <si>
    <t>PREÇO UNIT.</t>
  </si>
  <si>
    <t>ACUMULADO ANTERIOR</t>
  </si>
  <si>
    <t>TOTAL MEDIDO</t>
  </si>
  <si>
    <t>TOTAL</t>
  </si>
  <si>
    <t>%</t>
  </si>
  <si>
    <t>ACUMULADO</t>
  </si>
  <si>
    <t>% ACUMULADO</t>
  </si>
  <si>
    <t>SALDO</t>
  </si>
  <si>
    <t>1.1</t>
  </si>
  <si>
    <t>2.1</t>
  </si>
  <si>
    <t>4.1</t>
  </si>
  <si>
    <t>PREFEITURA MUNICIPAL DE PRESIDENTE KENNEDY</t>
  </si>
  <si>
    <t>ESTADO DO ESPIRÍTO SANTO</t>
  </si>
  <si>
    <t>Secretaria Municipal de Obras</t>
  </si>
  <si>
    <t>3.1</t>
  </si>
  <si>
    <t>5.1</t>
  </si>
  <si>
    <t>6.1</t>
  </si>
  <si>
    <t>m²</t>
  </si>
  <si>
    <t>und</t>
  </si>
  <si>
    <t>m</t>
  </si>
  <si>
    <t>TOTAL PLANILHA</t>
  </si>
  <si>
    <t>7.1</t>
  </si>
  <si>
    <t>7.2</t>
  </si>
  <si>
    <t>8.1</t>
  </si>
  <si>
    <t>9.1</t>
  </si>
  <si>
    <t>10.1</t>
  </si>
  <si>
    <t>11.1</t>
  </si>
  <si>
    <t>11.2</t>
  </si>
  <si>
    <t>12.1</t>
  </si>
  <si>
    <t>12.2</t>
  </si>
  <si>
    <t>13.1</t>
  </si>
  <si>
    <t>13.2</t>
  </si>
  <si>
    <t>13.3</t>
  </si>
  <si>
    <t>13.4</t>
  </si>
  <si>
    <t>13.5</t>
  </si>
  <si>
    <t>INSTALAÇÕES ELÉTRICAS</t>
  </si>
  <si>
    <t>14.1</t>
  </si>
  <si>
    <t>14.3</t>
  </si>
  <si>
    <t>14.4</t>
  </si>
  <si>
    <t>14.5</t>
  </si>
  <si>
    <t>14.6</t>
  </si>
  <si>
    <t>14.7</t>
  </si>
  <si>
    <t>Haste de terra tipo COPPERWELD - 5/8" x 2.40m</t>
  </si>
  <si>
    <t>Ponto padrão de tomada 2 pólos mais terra - considerando eletroduto PVC rígido de 3/4" inclusive conexões (5.0m), fio isolado PVC de 2.5mm2 (16.5m) e caixa estampada 4x2" (1 und)</t>
  </si>
  <si>
    <t>14.8</t>
  </si>
  <si>
    <t>Chuveiro elétrico tipo ducha Lorenzet ou Corona</t>
  </si>
  <si>
    <t>PINTURA</t>
  </si>
  <si>
    <t>Pintura com tinta acrílica, marcas de referência Suvinil, Coral ou Metalatex, inclusive selador acrílico, em paredes e forros, a três demãos</t>
  </si>
  <si>
    <t>4.2</t>
  </si>
  <si>
    <t>8.2</t>
  </si>
  <si>
    <t>9.2</t>
  </si>
  <si>
    <t>9.3</t>
  </si>
  <si>
    <t>9.4</t>
  </si>
  <si>
    <t>9.5</t>
  </si>
  <si>
    <t>9.6</t>
  </si>
  <si>
    <t>10.2</t>
  </si>
  <si>
    <t>10.3</t>
  </si>
  <si>
    <t>10.4</t>
  </si>
  <si>
    <t>10.5</t>
  </si>
  <si>
    <t>10.6</t>
  </si>
  <si>
    <t>10.7</t>
  </si>
  <si>
    <t>11.3</t>
  </si>
  <si>
    <t>11.4</t>
  </si>
  <si>
    <t>Placa de obra nas dimensões de 2.0 x 4.0 m, padrão IOPES</t>
  </si>
  <si>
    <t>Porta de abrir tipo veneziana em alumínio anodizado, linha 25, completa, incl. puxador com tranca, caixilho, alizar e contramarco</t>
  </si>
  <si>
    <t>Vaso sanitário padrão popular completo com acessórios para ligação, marcas de referência Deca, Celite ou Ideal Standard, inclusive assento plástico</t>
  </si>
  <si>
    <t>Pintura com tinta esmalte sintético, marcas de referência Suvinil, Coral ou Metalatex, inclusive fundo branco nivelador, em madeira, a duas demãos</t>
  </si>
  <si>
    <t>Eletroduto PEAD, cor preta, diam. 2", marca ref. Kanaflex ou equivalente</t>
  </si>
  <si>
    <t>Fio ou cabo de cobre termoplástico, com isolamento para 0.6/1000V - 70º, seção de 16.0 mm2</t>
  </si>
  <si>
    <t>2.2</t>
  </si>
  <si>
    <t>2.3</t>
  </si>
  <si>
    <t>2.4</t>
  </si>
  <si>
    <t>10.8</t>
  </si>
  <si>
    <t>11.5</t>
  </si>
  <si>
    <t>11.6</t>
  </si>
  <si>
    <t>11.7</t>
  </si>
  <si>
    <t>11.8</t>
  </si>
  <si>
    <t>11.9</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</si>
  <si>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</si>
  <si>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</si>
  <si>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</si>
  <si>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</si>
  <si>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</si>
  <si>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</si>
  <si>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</si>
  <si>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</si>
  <si>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</si>
  <si>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</si>
  <si>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</si>
  <si>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</si>
  <si>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</si>
  <si>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</si>
  <si>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</si>
  <si>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</si>
  <si>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</si>
  <si>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</si>
  <si>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</si>
  <si>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</si>
  <si>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</si>
  <si>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</si>
  <si>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</si>
  <si>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</si>
  <si>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</si>
  <si>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</si>
  <si>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</si>
  <si>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</si>
  <si>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</si>
  <si>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</si>
  <si>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</si>
  <si>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</si>
  <si>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</si>
  <si>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</si>
  <si>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</si>
  <si>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12.2.1</t>
  </si>
  <si>
    <t>12.2.2</t>
  </si>
  <si>
    <t>12.2.3</t>
  </si>
  <si>
    <t>12.2.4</t>
  </si>
  <si>
    <t>12.2.5</t>
  </si>
  <si>
    <t>12.2.6</t>
  </si>
  <si>
    <t>12.2.7</t>
  </si>
  <si>
    <t>12.2.8</t>
  </si>
  <si>
    <t>12.2.9</t>
  </si>
  <si>
    <t>12.2.10</t>
  </si>
  <si>
    <t>12.2.11</t>
  </si>
  <si>
    <t>12.2.12</t>
  </si>
  <si>
    <t>12.2.13</t>
  </si>
  <si>
    <t>12.2.14</t>
  </si>
  <si>
    <t>12.2.15</t>
  </si>
  <si>
    <t>12.2.16</t>
  </si>
  <si>
    <t>12.2.17</t>
  </si>
  <si>
    <t>12.2.18</t>
  </si>
  <si>
    <t>12.2.19</t>
  </si>
  <si>
    <t>12.2.20</t>
  </si>
  <si>
    <t>12.2.21</t>
  </si>
  <si>
    <t>12.2.22</t>
  </si>
  <si>
    <t>12.2.23</t>
  </si>
  <si>
    <t>12.2.24</t>
  </si>
  <si>
    <t>12.2.25</t>
  </si>
  <si>
    <t>14.2</t>
  </si>
  <si>
    <t>14.9</t>
  </si>
  <si>
    <t>14.10</t>
  </si>
  <si>
    <t>ADMINISTRAÇÃO LOCAL</t>
  </si>
  <si>
    <t>Administração Local</t>
  </si>
  <si>
    <t>INSTALAÇÃO DO CANTEIRO DE OBRAS</t>
  </si>
  <si>
    <t>Tapume Telha Metálica Ondulada 0,50mm Branca h=2,20m, incl. montagem estr. mad. 8"x8", c/adesivo "IOPES" 60x60cm a cada 10m, incl. faixas pint. esmalte sint. cores azul c/ h=30cm e rosa c/ h=10cm (Reaproveitamento 2x)</t>
  </si>
  <si>
    <t>Aluguel mensal container para almoxarifado, incl. porta, 2 janelas, 1 pt iluminação, Isolamento térmico (teto), piso em comp. Naval pintado, cert. NR18, incl. laudo descontaminação.</t>
  </si>
  <si>
    <t>Locação de andaime metálico para fachada - tipo torre (aluguel mensal)</t>
  </si>
  <si>
    <t>REVISÕES E REPAROS</t>
  </si>
  <si>
    <t>Escovamento com escova de aço em esquadrias de ferro</t>
  </si>
  <si>
    <t>PAREDES E PAINÉIS</t>
  </si>
  <si>
    <t>Porta em madeira de lei tipo angelim pedra ou equiv.,esp. 35 mm, maciça c/ friso p/ verniz, padrão SEDU, com visor, inclusive alizares, dobradiças e fechadura de bola ext. em latão cromado LaFonte ou equiv., excl. marco, dimensões: 0.80 x 2.10 m</t>
  </si>
  <si>
    <t>REVESTIMENTOS</t>
  </si>
  <si>
    <t>Cerâmica 10 x 10 cm, marcas de referência Eliane, Cecrisa ou Portobello, nas cores branco ou areia, com rejunte esp. 0.5 cm, empregando argamassa colante</t>
  </si>
  <si>
    <t>PISOS</t>
  </si>
  <si>
    <t>Rodapé de granito cinza esp. 2cm, h=7cm, assentado com argamassa de cimento, cal hidratada CH1 e areia no traço 1:0,5:8, incl. rejuntamento com cimento branco</t>
  </si>
  <si>
    <t>COBERTURA / TETOS E FORROS</t>
  </si>
  <si>
    <t>Revisão geral do telhado de aço galvanizado</t>
  </si>
  <si>
    <t>Forro de gesso acabamento tipo liso</t>
  </si>
  <si>
    <t>ESQUADRIAS METÁLICAS</t>
  </si>
  <si>
    <t>Portão de ferro de correr em barra chata, inclusive chumbamento</t>
  </si>
  <si>
    <t>Vidro plano transparente liso, com 4 mm de espessura</t>
  </si>
  <si>
    <t>EQUIPAMENTOS ESPORTIVOS</t>
  </si>
  <si>
    <t>Rede para voleibol com malha grossa, faixas de lona superior e inferior</t>
  </si>
  <si>
    <t>Conjunto de poste de voleibol de tubo de ferro galvanizado 3"e parte móvel de 21/2", inclusive carretilha, furo com tubo de ferro galvanizado de 31/2"e tampão de furo</t>
  </si>
  <si>
    <t>Tabela de basquete de madeira, com aro, inclusive colocação</t>
  </si>
  <si>
    <t>Rede para futebol de salão</t>
  </si>
  <si>
    <t>Trave para futebol de salão de tubo de ferro galvanizado 3", com recuo, removível, dimensões oficiais 3x2m</t>
  </si>
  <si>
    <t>Rede de proteção em nylon malha 10x10 cm para proteção de quadra de esportes</t>
  </si>
  <si>
    <t>Pintura com tinta à base de resinas acrílicas, marcas de referencia Suvinil, Coral ou Novacor, sobre piso de concreto a duas demãos</t>
  </si>
  <si>
    <t>Pintura à base de epoxi, marcas de referência Suvinil, Coral ou Novacor, em faixas com largura de 5cm, para demarcação de quadras de esportes</t>
  </si>
  <si>
    <t>Pintura a base de epoxi, marcas de referência Suvinil, Coral ou Novacor, em faixas largura de 8cm para demarcação de quadra de esportes</t>
  </si>
  <si>
    <t>Pintura com tinta acrílica, marcas de referência Suvinil, Coral ou Metalatex, inclusive selador acrílico, em cobogós de concreto, a duas demãos</t>
  </si>
  <si>
    <t>Pintura com tinta esmalte sintético, marcas de referência Suvinil, Coral ou Metalatex, a duas demãos, inclusive fundo anticorrosivo a uma demão, em metal</t>
  </si>
  <si>
    <t>Pintura sobre pisos, marcas de referência Novacor, Coral ou Suvinil, a duas demãos</t>
  </si>
  <si>
    <t>INSTALAÇÕES / APARELHOS HIDRO-SANITÁRIOS</t>
  </si>
  <si>
    <t>Caixa de descarga plástica de sobrepor 6/9 litros, ref. ASTRA, AKROS ou equivalente</t>
  </si>
  <si>
    <t>Tubo de PVC rígido soldável marrom, diâm. 25mm (3/4"), inclusive conexões</t>
  </si>
  <si>
    <t>Torneira pressão cromada diâm. 1/2" para lavatório, marcas de referência Fabrimar, Deca ou Docol</t>
  </si>
  <si>
    <t>Registro de pressão com canopla cromada diam. 15mm (1/2"), marcas de referência Fabrimar, Deca ou Docol</t>
  </si>
  <si>
    <t>Engate flexível de PVC para lavatório</t>
  </si>
  <si>
    <t>Torneira de parede cromada, marcas de referência Fabrimar (linha prática, ref.1157) , Deca ou Docol</t>
  </si>
  <si>
    <t>Espelho para banheiros espessura 4 mm, incluindo chapa compensada 10 mm, moldura de alumínio em perfil L 3/4", fixado com parafusos cromados</t>
  </si>
  <si>
    <t>Mictório de louça branca, marcas de referência Deca, Celite ou Ideal Standard, inclusive engates cromados</t>
  </si>
  <si>
    <t>Área Interna - Elétrica</t>
  </si>
  <si>
    <t>Luminária para lâmpadas T8, de embutir, com corpo em chapa de aço pintada na cor branca microtexturizada, aletas parabólicas e refletores em alumínio,composta com 2 lâmpadas tubulares de led 2x20W</t>
  </si>
  <si>
    <t>Interruptor de uma tecla simples 10A/250V, com placa 4x2"</t>
  </si>
  <si>
    <t>Interruptor de duas teclas simples 10A/250V, com placa 4x2"</t>
  </si>
  <si>
    <t>Tomada padrão brasileiro linha branca, NBR 14136 3 polos 10A/250V, com placa 4x2"</t>
  </si>
  <si>
    <t>Tomada padrão brasileiro linha branca, NBR 14136 3 polos 20A/250V, com placa 4x2"</t>
  </si>
  <si>
    <t>TOMADA INDUSTRIAL EMBUTIR 3P+N+T 32A 380V - STECK</t>
  </si>
  <si>
    <t>Tomada de baquelite, de sobrepor, revestida de borracha, tripolar, 15A. FORNECIMENTO e COLOCAÇÃO</t>
  </si>
  <si>
    <t>Ponto padrão de luz para luminária de embutir - prensa cabos (1und), fio isolado PVC de 2.5mm2 (16.2m), cabo PP 3x2,5mm² (0.8m), plug macho 2P+T 10A (1und) e plug fêmea 2P+T 10A (1und)</t>
  </si>
  <si>
    <t>Ponto padrão de interruptor de 1 tecla simples - considerando eletroduto PVC rígido de 3/4" inclusive conexões (4.5m), fio isolado PVC de 2.5mm2 (9.5m) e caixa estampada 4x2" (1 und)</t>
  </si>
  <si>
    <t>Ponto padrão de interruptor de 2 tecla simples - considerando eletroduto PVC rígido de 3/4" inclusive conexões (4.5m), fio isolado PVC de 2.5mm2 (12.5m) e caixa estampada 4x2" (1 und)</t>
  </si>
  <si>
    <t>Ponto padrão de tomada 2 pólos mais terra - considerando eletroduto PVC rígido de 3/4" inclusive conexões (5.0m), fio isolado PVC de 4.0mm2 (16.5m) e caixa estampada 4x2" (1 und)</t>
  </si>
  <si>
    <t>Ponto padrão de luz para luminária de embutir - prensa cabos (1und), fio isolado PVC de 4.00mm2 (16.2m), cabo PP 3x2,5mm² (0.8m), plug macho 2P+T 10A (1und) e plug fêmea 2P+T 10A (1und)</t>
  </si>
  <si>
    <t>Ponto padrão de tomada 2 pólos mais terra - considerando eletroduto PVC rígido de 3/4" inclusive conexões (5.0m), fio isolado PVC de 6.0mm2 (16.5m) e caixa estampada 4x2" (1 und)</t>
  </si>
  <si>
    <t>Ponto padrão de tomada para chuveiro elétrico - considerando eletroduto PVC rígido de 3/4" inclusive conexões (9.0m), fio isolado PVC de 10.0mm2 (32.5m) e caixa estampada 4x2" (1 und)</t>
  </si>
  <si>
    <t>Ponto padrão de tomada 3F+N+T 32A - considerando eletroduto PVC rígido de 3/4" inclusive conexões (9.0m), fio isolado PVC de 10.0mm2 (98,5m) e caixa estampada 4x2" (1 und)</t>
  </si>
  <si>
    <t>Ponto padrão de tomada 3F+T 16A - considerando eletroduto PVC rígido de 3/4" inclusive conexões (9.0m), fio isolado PVC de 6.0mm2 (81,5m) e caixa estampada 4x2" (1 und)</t>
  </si>
  <si>
    <t>Quadro distrib. energia, embutido ou semi embutido, capac. p/ 56 disj. DIN, c/barram trif. 225A barra. neutro e terra, fab. em chapa de aço 12 USG com porta, espelho, trinco com fechad ch</t>
  </si>
  <si>
    <t>Quadro distrib. energia, embutido ou semi embutido, capac. p/ 34 disj. DIN, c/barram trif. 150A barra. neutro e terra, fab. em chapa de aço 12 USG com porta, espelho, trinco com fechad ch yale, Ref. QDETG II-34DIN-CEMAR ou equiv.</t>
  </si>
  <si>
    <t>Projetor LED modular, na cor branca, 220W, IP 66, fluxo de saída de pelo menos 100lm/W, 5000K, IRC &gt; 70, 220V, proteção UV para a lente, proteção contra curto-circuito, sobretensão, sobrecorrente, sobreaquecimento e contra surto, FP &gt; 0,9, vida útil maior que 50 mil horas, 5 anos de garantia, corpo do refletor em alumínio, dissipador em alumínio, parafusos e arruelas em aço inóx, marca ref. Naville.</t>
  </si>
  <si>
    <t>Canaleta perfurada alta (perfilados), medindo (38x38x6000)mm pré-galvanizada, inclusive suporte e conexões. FORNECIMENTO e COLOCAÇÃO</t>
  </si>
  <si>
    <t>Fio de cobre termoplástico, com isolamento para 750V, seção de 2.5 mm2</t>
  </si>
  <si>
    <t>Caixa de passagem de alvenaria de blocos de concreto 9x19x39cm, dimensões de 30x30x50cm, com revestimento interno em chapisco e reboco, tampa de concreto esp.5cm e lastro de brita 5 cm</t>
  </si>
  <si>
    <t>Cabo de cobre termoplástico, com isolamento para 1000V, seção de 35.0 mm2</t>
  </si>
  <si>
    <t>Fio ou cabo de cobre termoplástico, com isolamento para 1000V, seção de 10.0 mm2</t>
  </si>
  <si>
    <t>Padrão de entrada de energia elétrica, trifásico, entrada aérea, a 4 fios, carga instalada de 34001 até 41000W, instalada em muro</t>
  </si>
  <si>
    <t>Disjuntor termomagnético, unipolar, de 10 a 30A x 250V. FORNECIMENTO e COLOCAÇÃO</t>
  </si>
  <si>
    <t>Disjuntor termomagnético, bipolar, de 10 a 50A x 250V. FORNECIMENTO e COLOCAÇÃO</t>
  </si>
  <si>
    <t>Disjuntor termomagnético, tripolar, de 10 a 50A x 250V. FORNECIMENTO e COLOCAÇÃO</t>
  </si>
  <si>
    <t>Disjuntor termomagnético, tripolar, de 60 a 100A x 250V. FORNECIMENTO e COLOCAÇÃO</t>
  </si>
  <si>
    <t>Dispositivo de proteção contra surto monopolar 275V - 60kA, Classe I/II, marca de ref. Clamper VCL Slim Classe l / ll</t>
  </si>
  <si>
    <t>Interruptor Diferencial DR 25A, 30mA, 2 módulos</t>
  </si>
  <si>
    <t>Área Externa - Elétrica</t>
  </si>
  <si>
    <t>Quadro de distribuição de energia, de embutir, com 12 divisões modulares com barramento</t>
  </si>
  <si>
    <t>Envelopamento de concreto simples com consumo mínimo de cimento de 250kg/m3, inclusive escavação para profundidade mínima do eletroduto de 50 cm, de 25 x 25 cm, para 1 eletroduto</t>
  </si>
  <si>
    <t>Caixa de passagem de alvenaria de blocos cerâmicos 10 furos 10x20x20cm, dimensão de 30x30x30cm, com revestimento interno em chapisco e reboco, tampa de concreto esp. 5cm e lastro de brita 5cm</t>
  </si>
  <si>
    <t>Mini-Disjuntor tripolar 32 A, curva C - 5KA 220/127VCA (NBR IEC 60947-2), Ref. Siemens, GE, Schneider ou equivalente</t>
  </si>
  <si>
    <t>Mini-Disjuntor tripolar 16 A, curva C - 5KA 220/127VCA (NBR IEC 60947-2), Ref. Siemens, GE, Schneider ou equivalente</t>
  </si>
  <si>
    <t>Fio ou cabo de cobre termoplástico, com isolamento para 750V, seção de 4.0 mm2</t>
  </si>
  <si>
    <t>Cabo de cobre termoplástico, com isolamento para 1000V, seção de 4.0 mm2</t>
  </si>
  <si>
    <t>Cabo condutor de cobre eletrolítico nu, tempera meio dura, encordoamento classe 2, para aterramento, diam. 50mm2</t>
  </si>
  <si>
    <t>Terminal para ligação de cabo a barra de 50.0 mm2</t>
  </si>
  <si>
    <t>Conector de cabo a haste em bronze natural para um cabo TEL 585, marca de referência Termotécnica ou equivalente</t>
  </si>
  <si>
    <t>Relé fotoelétrico, para comando de iluminação externa, na tensão de 220V e carga máxima de 1.000W. FORNECIMENTO e COLOCAÇÃO</t>
  </si>
  <si>
    <t>Poste de aço, contínuo, reto, cônico, simples, com flange de aço soldado na sua base, fixado por parafusos chumbadores, de 9,00m. FORNECIMENTO e ASSENTAMENTO</t>
  </si>
  <si>
    <t>Núcleo central galvanizado para poste de aço de 60mm, para uma luminária de 60,3mm, marca de ref. Usicrom</t>
  </si>
  <si>
    <t>Núcleo central galvanizado para poste de aço de 60mm, para duas luminárias de 60,3mm, marca de ref. Usicrom</t>
  </si>
  <si>
    <t>Núcleo central galvanizado para poste de aço de 60mm, para quatro luminárias de 60,3mm, marca de ref. Usicrom</t>
  </si>
  <si>
    <t>Luminária ornamental redonda em LED com potência de 120W, com poste modulado de 4,5 metros de altura (conforme projeto), flangeado,  na cor branca, fluxo de saída de pelo menos 139 Lumens por Watt, com no mínimo 16600 lm de saída, com base para relé no topo da luminária, marca de ref. PROJELUX, modelo PJ-LED01-A.</t>
  </si>
  <si>
    <t>Luminária pública com lâmpada LED de 150 W em  220VCA,  60HZ, FP&gt;0,95, com proteção contra curto-circuito, sobretensão, sobrecorrente, sobreaquecimento e surto, em alumínio ou aço inox, luminária com ajuste de inclinação, bloco óptico  IP 67, conjunto de no mínimo IP 66, vida útil do LED de no mínimo 50.000h,  5.000K, modulos de LED com proteção UV, eficiência da luminária (de saída) de pelo menos 99lm/W, com no mínimo 14500 lm de saída, compartimento para drive sem que haja a necessidade de remover a luminária do poste para a troca, cor branca, garantia de 5 anos, marca de ref. Naville</t>
  </si>
  <si>
    <t>Pintura de poste reto de aço, de 7,00 a 9,00m, com duas demãos de tinta fenólica de alta resistência às intempéries, de secagem rápida</t>
  </si>
  <si>
    <t>Conector mecânico parafuso fendido (split-bolt), corpo e porca fabricado em cobre, para cabo de 10mm². FORNECIMENTO e COLOCAÇÃO</t>
  </si>
  <si>
    <t>Conector split bolt para cabo de 4.0 mm2</t>
  </si>
  <si>
    <t>Fita isolante auto-fusão, de 19mmx10m. FORNECIMENTO</t>
  </si>
  <si>
    <t>INSTALAÇÕES DE INCÊNDIO</t>
  </si>
  <si>
    <t>Placa de sinalização de segurança CODIGO 14 - 315/158(NBR 13.434); CÓDIGO S3(NT 14/2010-ES) ("SAIDA DE EMERGÊNCIA" - seta vertical)</t>
  </si>
  <si>
    <t>Ponto para iluminação de emergência completo, inclusive bloco autônomo de iluminação 2x9W com tomada universal</t>
  </si>
  <si>
    <t>Extintor de incêndio portátil de pó químico ABC com capacidade 2A-20B:C (6 kg), inclusive suporte para fixação, EXCLUSIVE placa sinalizadora em PVC fotoluminescente</t>
  </si>
  <si>
    <t>Extintor de incêndio de gás carbônico CO2 5 B:C (6 Kg), inclusive suporte para fixação, EXCLUSIVE placa sinalizadora em PVC fotoluminescente</t>
  </si>
  <si>
    <t>PAISAGISMO</t>
  </si>
  <si>
    <t>Banco para jardins com 14 réguas de madeira de lei, seção de 5,5 x 2,5cm e comprimento de 2,00m, presas com parafusos de porca nos pés de ferro fundido, estes com 14kg, barra de ferro ao centro do assentamento, inclusive espigão de fixação, 4 bases de concreto de 15 x 15 x 30cm, e pintura na cor a ser indicada</t>
  </si>
  <si>
    <t>Fornecimento e assentamento de ladrilho hidráulico ranhurado, vermelho, dim. 20x20 cm, esp. 1.5cm, assentado com pasta de cimento colante, exclusive regularização e lastro</t>
  </si>
  <si>
    <t>Meio-fio de concreto pré-moldado com dimensões de 15x12x30x100 cm , rejuntados com argamassa de cimento e areia no traço 1:3</t>
  </si>
  <si>
    <t>Blocos pré-moldados de concreto tipo pavi-s ou equivalente, espessura de 8 cm e resistência a compressão mínima de 35MPa, assentados sobre colchão de pó de pedra na espessura de 10 cm</t>
  </si>
  <si>
    <t>Contentor plástico em polietileno, com duas rodas maciças de borracha, capacidade para 240. FORNECIMENTO</t>
  </si>
  <si>
    <t>Piso de cimentado camurçado executado com argamassa de cimento e areia no traço 1:3, esp. 3.0cm</t>
  </si>
  <si>
    <t>Fornecimento e plantio de grama em placas tipo esmeralda, inclusive fornecimento de terra vegetal</t>
  </si>
  <si>
    <t>Pavimentação de lajotas de concreto, altamente vibrado, intertravado, com articulação vertical, pré-fabricados, colorido, com espessura de 6cm, resistência a compressão de 35MPa, assentes sobre colchão de pó de pedra, areia ou material equivalente, com as juntas tomadas com argamassa de cimento e areia, no traço 1:4 e/ou com pedrisco e asfalto, exclusive o preparo do terreno, mas com fornecimento de todos os materiais, bem como a colocação</t>
  </si>
  <si>
    <t>PLANTIO DE ARVORE REGIONAL, ALTURA MAIOR QUE 2,00M, EM CAVAS DE 80X80X80CM</t>
  </si>
  <si>
    <t>m2</t>
  </si>
  <si>
    <t>ms</t>
  </si>
  <si>
    <t>M</t>
  </si>
  <si>
    <t xml:space="preserve"> und</t>
  </si>
  <si>
    <t>REFORMA DA QUADRA POLIESPORTIVA</t>
  </si>
  <si>
    <t>PRAIA DE MAROBÁ</t>
  </si>
  <si>
    <t>SANTA HELENA ENGENHARIA E PAISAGISMO EIRELE - EPP</t>
  </si>
  <si>
    <t>124/2018</t>
  </si>
  <si>
    <t>180 dias</t>
  </si>
  <si>
    <t>4,55</t>
  </si>
  <si>
    <t>36,18</t>
  </si>
  <si>
    <t>17,57</t>
  </si>
  <si>
    <t>222,73</t>
  </si>
  <si>
    <t>35,59</t>
  </si>
  <si>
    <t>61,21</t>
  </si>
  <si>
    <t>1644,57</t>
  </si>
  <si>
    <t>23,29</t>
  </si>
  <si>
    <t>1030,28</t>
  </si>
  <si>
    <t>18,08</t>
  </si>
  <si>
    <t>79,69</t>
  </si>
  <si>
    <t>10,49</t>
  </si>
  <si>
    <t>268,76</t>
  </si>
  <si>
    <t>2a. MEDIÇÃO</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</si>
</sst>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00%"/>
    <numFmt numFmtId="185" formatCode="0.0%"/>
    <numFmt numFmtId="186" formatCode="\R\$\ #,##0.00_);[Red]\(\R\$\ #,##0.00\)"/>
    <numFmt numFmtId="187" formatCode="#,##0.0"/>
    <numFmt numFmtId="188" formatCode="d/m/yy"/>
    <numFmt numFmtId="189" formatCode="000"/>
    <numFmt numFmtId="190" formatCode="#,##0.00;[Red]#,##0.00"/>
    <numFmt numFmtId="191" formatCode="0.0"/>
    <numFmt numFmtId="192" formatCode="#,##0.000"/>
    <numFmt numFmtId="193" formatCode="#,##0.0000"/>
    <numFmt numFmtId="194" formatCode="_(* #,##0.000_);_(* \(#,##0.000\);_(* \-??_);_(@_)"/>
    <numFmt numFmtId="195" formatCode="_(* #,##0.00_);_(* \(#,##0.00\);_(* \-??_);_(@_)"/>
    <numFmt numFmtId="196" formatCode="&quot;Sim&quot;;&quot;Sim&quot;;&quot;Não&quot;"/>
    <numFmt numFmtId="197" formatCode="&quot;Verdadeiro&quot;;&quot;Verdadeiro&quot;;&quot;Falso&quot;"/>
    <numFmt numFmtId="198" formatCode="&quot;Ativado&quot;;&quot;Ativado&quot;;&quot;Desativado&quot;"/>
    <numFmt numFmtId="199" formatCode="[$€-2]\ #,##0.00_);[Red]\([$€-2]\ #,##0.00\)"/>
  </numFmts>
  <fonts count="54">
    <font>
      <sz val="10"/>
      <name val="Arial"/>
      <family val="0"/>
    </font>
    <font>
      <b/>
      <sz val="10"/>
      <color indexed="10"/>
      <name val="Arial"/>
      <family val="2"/>
    </font>
    <font>
      <sz val="8"/>
      <name val="Arial"/>
      <family val="2"/>
    </font>
    <font>
      <b/>
      <sz val="10"/>
      <name val="Arial"/>
      <family val="2"/>
    </font>
    <font>
      <sz val="7"/>
      <name val="Arial"/>
      <family val="2"/>
    </font>
    <font>
      <b/>
      <sz val="8"/>
      <name val="Arial"/>
      <family val="2"/>
    </font>
    <font>
      <b/>
      <sz val="7"/>
      <name val="Arial"/>
      <family val="2"/>
    </font>
    <font>
      <b/>
      <sz val="9"/>
      <name val="Arial"/>
      <family val="2"/>
    </font>
    <font>
      <sz val="9"/>
      <name val="Arial"/>
      <family val="2"/>
    </font>
    <font>
      <b/>
      <sz val="6"/>
      <name val="Arial"/>
      <family val="2"/>
    </font>
    <font>
      <u val="single"/>
      <sz val="10"/>
      <color indexed="12"/>
      <name val="Arial"/>
      <family val="2"/>
    </font>
    <font>
      <u val="single"/>
      <sz val="10"/>
      <color indexed="36"/>
      <name val="Arial"/>
      <family val="2"/>
    </font>
    <font>
      <sz val="18"/>
      <name val="Arial"/>
      <family val="2"/>
    </font>
    <font>
      <sz val="14"/>
      <name val="BankGothic Lt BT"/>
      <family val="2"/>
    </font>
    <font>
      <sz val="14"/>
      <name val="Arial Narrow"/>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i/>
      <sz val="12"/>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n"/>
      <right style="thin"/>
      <top style="thin"/>
      <bottom style="thin"/>
    </border>
    <border>
      <left>
        <color indexed="63"/>
      </left>
      <right>
        <color indexed="63"/>
      </right>
      <top>
        <color indexed="63"/>
      </top>
      <bottom style="hair">
        <color indexed="22"/>
      </bottom>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171" fontId="0" fillId="0" borderId="0" applyFont="0" applyFill="0" applyBorder="0" applyAlignment="0" applyProtection="0"/>
  </cellStyleXfs>
  <cellXfs count="131">
    <xf numFmtId="0" fontId="0" fillId="0" borderId="0" xfId="0" applyAlignment="1">
      <alignment/>
    </xf>
    <xf numFmtId="0" fontId="0" fillId="33" borderId="0" xfId="0" applyFont="1" applyFill="1" applyBorder="1" applyAlignment="1">
      <alignment/>
    </xf>
    <xf numFmtId="0" fontId="0" fillId="0" borderId="0" xfId="0" applyFont="1" applyAlignment="1">
      <alignment/>
    </xf>
    <xf numFmtId="1" fontId="1" fillId="33" borderId="0" xfId="0" applyNumberFormat="1" applyFont="1" applyFill="1" applyBorder="1" applyAlignment="1">
      <alignment/>
    </xf>
    <xf numFmtId="0" fontId="0" fillId="33" borderId="0" xfId="0" applyFont="1" applyFill="1" applyAlignment="1">
      <alignment/>
    </xf>
    <xf numFmtId="4" fontId="2" fillId="0" borderId="0" xfId="0" applyNumberFormat="1" applyFont="1" applyFill="1" applyBorder="1" applyAlignment="1">
      <alignment/>
    </xf>
    <xf numFmtId="0" fontId="3" fillId="33" borderId="0" xfId="0" applyFont="1" applyFill="1" applyBorder="1" applyAlignment="1">
      <alignment horizontal="right"/>
    </xf>
    <xf numFmtId="0" fontId="0" fillId="33" borderId="0" xfId="0" applyFont="1" applyFill="1" applyAlignment="1" quotePrefix="1">
      <alignment horizontal="center"/>
    </xf>
    <xf numFmtId="0" fontId="0" fillId="33" borderId="10" xfId="0" applyFont="1" applyFill="1" applyBorder="1" applyAlignment="1">
      <alignment/>
    </xf>
    <xf numFmtId="49" fontId="4" fillId="33" borderId="0" xfId="0" applyNumberFormat="1" applyFont="1" applyFill="1" applyBorder="1" applyAlignment="1">
      <alignment horizontal="left"/>
    </xf>
    <xf numFmtId="0" fontId="4" fillId="33" borderId="0" xfId="0" applyFont="1" applyFill="1" applyBorder="1" applyAlignment="1">
      <alignment horizontal="right"/>
    </xf>
    <xf numFmtId="4" fontId="2" fillId="0" borderId="0" xfId="0" applyNumberFormat="1" applyFont="1" applyFill="1" applyBorder="1" applyAlignment="1">
      <alignment horizontal="right"/>
    </xf>
    <xf numFmtId="0" fontId="2" fillId="0" borderId="0" xfId="0" applyFont="1" applyAlignment="1">
      <alignment/>
    </xf>
    <xf numFmtId="0" fontId="2" fillId="0" borderId="0" xfId="0"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vertical="center"/>
    </xf>
    <xf numFmtId="0" fontId="5" fillId="0" borderId="0" xfId="0" applyFont="1" applyFill="1" applyBorder="1" applyAlignment="1">
      <alignment horizontal="centerContinuous" vertical="center" wrapText="1"/>
    </xf>
    <xf numFmtId="4" fontId="5" fillId="0" borderId="0" xfId="0" applyNumberFormat="1" applyFont="1" applyFill="1" applyBorder="1" applyAlignment="1">
      <alignment horizontal="centerContinuous" vertical="center"/>
    </xf>
    <xf numFmtId="4" fontId="2" fillId="0" borderId="0" xfId="0" applyNumberFormat="1" applyFont="1" applyFill="1" applyBorder="1" applyAlignment="1">
      <alignment horizontal="centerContinuous" vertical="center"/>
    </xf>
    <xf numFmtId="4" fontId="2" fillId="0" borderId="0" xfId="0" applyNumberFormat="1" applyFont="1" applyFill="1" applyBorder="1" applyAlignment="1">
      <alignment vertical="center"/>
    </xf>
    <xf numFmtId="4" fontId="5" fillId="0" borderId="0" xfId="0" applyNumberFormat="1" applyFont="1" applyFill="1" applyBorder="1" applyAlignment="1">
      <alignment vertical="center"/>
    </xf>
    <xf numFmtId="10" fontId="5" fillId="0" borderId="0" xfId="0" applyNumberFormat="1" applyFont="1" applyFill="1" applyBorder="1" applyAlignment="1">
      <alignment vertical="center"/>
    </xf>
    <xf numFmtId="186" fontId="3" fillId="0" borderId="0" xfId="0" applyNumberFormat="1" applyFont="1" applyFill="1" applyBorder="1" applyAlignment="1" quotePrefix="1">
      <alignment horizontal="centerContinuous" vertical="center"/>
    </xf>
    <xf numFmtId="0" fontId="9" fillId="0" borderId="0" xfId="0" applyFont="1" applyFill="1" applyBorder="1" applyAlignment="1">
      <alignment vertical="center"/>
    </xf>
    <xf numFmtId="186" fontId="5" fillId="0" borderId="0" xfId="0" applyNumberFormat="1" applyFont="1" applyFill="1" applyBorder="1" applyAlignment="1">
      <alignment horizontal="centerContinuous"/>
    </xf>
    <xf numFmtId="0" fontId="9" fillId="0" borderId="0" xfId="0" applyFont="1" applyFill="1" applyBorder="1" applyAlignment="1" quotePrefix="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justify" vertical="top" wrapText="1"/>
    </xf>
    <xf numFmtId="0" fontId="2" fillId="0" borderId="0" xfId="0" applyFont="1" applyFill="1" applyBorder="1" applyAlignment="1">
      <alignment horizontal="center"/>
    </xf>
    <xf numFmtId="10" fontId="2" fillId="0" borderId="0" xfId="0" applyNumberFormat="1" applyFont="1" applyFill="1" applyBorder="1" applyAlignment="1">
      <alignment/>
    </xf>
    <xf numFmtId="0" fontId="2" fillId="0" borderId="0" xfId="0" applyFont="1" applyFill="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4" fontId="0" fillId="0" borderId="0" xfId="0" applyNumberFormat="1" applyFont="1" applyFill="1" applyBorder="1" applyAlignment="1">
      <alignment/>
    </xf>
    <xf numFmtId="14" fontId="6" fillId="0" borderId="0" xfId="0" applyNumberFormat="1" applyFont="1" applyBorder="1" applyAlignment="1">
      <alignment horizontal="left"/>
    </xf>
    <xf numFmtId="0" fontId="13" fillId="0" borderId="0" xfId="0" applyFont="1" applyAlignment="1">
      <alignment horizontal="center" vertical="center"/>
    </xf>
    <xf numFmtId="4" fontId="7" fillId="0" borderId="11" xfId="0" applyNumberFormat="1" applyFont="1" applyFill="1" applyBorder="1" applyAlignment="1">
      <alignment horizontal="centerContinuous"/>
    </xf>
    <xf numFmtId="10" fontId="7" fillId="0" borderId="11" xfId="0" applyNumberFormat="1" applyFont="1" applyFill="1" applyBorder="1" applyAlignment="1">
      <alignment horizontal="centerContinuous"/>
    </xf>
    <xf numFmtId="4" fontId="7" fillId="0" borderId="11" xfId="0" applyNumberFormat="1" applyFont="1" applyFill="1" applyBorder="1" applyAlignment="1">
      <alignment horizontal="center"/>
    </xf>
    <xf numFmtId="10" fontId="7" fillId="0" borderId="11" xfId="0" applyNumberFormat="1" applyFont="1" applyFill="1" applyBorder="1" applyAlignment="1">
      <alignment horizontal="center"/>
    </xf>
    <xf numFmtId="49" fontId="3" fillId="0" borderId="11" xfId="0" applyNumberFormat="1" applyFont="1" applyFill="1" applyBorder="1" applyAlignment="1">
      <alignment horizontal="center" vertical="center"/>
    </xf>
    <xf numFmtId="4" fontId="0" fillId="0" borderId="11" xfId="0" applyNumberFormat="1" applyFont="1" applyFill="1" applyBorder="1" applyAlignment="1">
      <alignment/>
    </xf>
    <xf numFmtId="10" fontId="0" fillId="0" borderId="11" xfId="0" applyNumberFormat="1" applyFont="1" applyFill="1" applyBorder="1" applyAlignment="1">
      <alignment/>
    </xf>
    <xf numFmtId="4" fontId="8" fillId="0" borderId="11" xfId="0" applyNumberFormat="1" applyFont="1" applyFill="1" applyBorder="1" applyAlignment="1">
      <alignment/>
    </xf>
    <xf numFmtId="10" fontId="8" fillId="0" borderId="11" xfId="0" applyNumberFormat="1" applyFont="1" applyFill="1" applyBorder="1" applyAlignment="1">
      <alignment/>
    </xf>
    <xf numFmtId="49" fontId="0" fillId="0" borderId="11" xfId="0" applyNumberFormat="1" applyFont="1" applyFill="1" applyBorder="1" applyAlignment="1">
      <alignment horizontal="center" vertical="center"/>
    </xf>
    <xf numFmtId="0" fontId="2" fillId="33" borderId="0" xfId="0" applyFont="1" applyFill="1" applyBorder="1" applyAlignment="1">
      <alignment/>
    </xf>
    <xf numFmtId="49" fontId="7" fillId="33" borderId="12" xfId="0" applyNumberFormat="1" applyFont="1" applyFill="1" applyBorder="1" applyAlignment="1">
      <alignment horizontal="left"/>
    </xf>
    <xf numFmtId="49" fontId="8" fillId="33" borderId="12" xfId="0" applyNumberFormat="1" applyFont="1" applyFill="1" applyBorder="1" applyAlignment="1">
      <alignment horizontal="left"/>
    </xf>
    <xf numFmtId="0" fontId="2" fillId="33" borderId="0" xfId="0" applyFont="1" applyFill="1" applyBorder="1" applyAlignment="1">
      <alignment horizontal="right"/>
    </xf>
    <xf numFmtId="14" fontId="7" fillId="33" borderId="13" xfId="0" applyNumberFormat="1" applyFont="1" applyFill="1" applyBorder="1" applyAlignment="1">
      <alignment horizontal="center"/>
    </xf>
    <xf numFmtId="0" fontId="7" fillId="33" borderId="13" xfId="0" applyFont="1" applyFill="1" applyBorder="1" applyAlignment="1">
      <alignment horizontal="center"/>
    </xf>
    <xf numFmtId="0" fontId="2" fillId="33" borderId="0" xfId="0" applyFont="1" applyFill="1" applyBorder="1" applyAlignment="1">
      <alignment/>
    </xf>
    <xf numFmtId="14" fontId="7" fillId="0" borderId="14" xfId="0" applyNumberFormat="1" applyFont="1" applyBorder="1" applyAlignment="1">
      <alignment horizontal="left"/>
    </xf>
    <xf numFmtId="0" fontId="7" fillId="0" borderId="0" xfId="0" applyFont="1" applyBorder="1" applyAlignment="1">
      <alignment/>
    </xf>
    <xf numFmtId="49" fontId="7" fillId="33" borderId="0" xfId="0" applyNumberFormat="1" applyFont="1" applyFill="1" applyBorder="1" applyAlignment="1">
      <alignment horizontal="left"/>
    </xf>
    <xf numFmtId="0" fontId="2" fillId="0" borderId="11" xfId="0" applyFont="1" applyFill="1" applyBorder="1" applyAlignment="1">
      <alignment vertical="center"/>
    </xf>
    <xf numFmtId="4" fontId="3" fillId="0" borderId="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14" fontId="7" fillId="33" borderId="14" xfId="0" applyNumberFormat="1" applyFont="1" applyFill="1" applyBorder="1" applyAlignment="1">
      <alignment horizontal="center"/>
    </xf>
    <xf numFmtId="49" fontId="8" fillId="33" borderId="0" xfId="0" applyNumberFormat="1" applyFont="1" applyFill="1" applyBorder="1" applyAlignment="1">
      <alignment horizontal="left"/>
    </xf>
    <xf numFmtId="4" fontId="0" fillId="0" borderId="11" xfId="0" applyNumberFormat="1" applyFont="1" applyFill="1" applyBorder="1" applyAlignment="1">
      <alignment vertical="center"/>
    </xf>
    <xf numFmtId="10" fontId="0" fillId="0" borderId="11" xfId="0" applyNumberFormat="1" applyFont="1" applyFill="1" applyBorder="1" applyAlignment="1">
      <alignment vertical="center"/>
    </xf>
    <xf numFmtId="4" fontId="3" fillId="0" borderId="11" xfId="0" applyNumberFormat="1" applyFont="1" applyFill="1" applyBorder="1" applyAlignment="1">
      <alignment vertical="center"/>
    </xf>
    <xf numFmtId="10" fontId="3" fillId="0" borderId="11" xfId="0" applyNumberFormat="1" applyFont="1" applyFill="1" applyBorder="1" applyAlignment="1">
      <alignment vertical="center"/>
    </xf>
    <xf numFmtId="49" fontId="3" fillId="34" borderId="11" xfId="0" applyNumberFormat="1" applyFont="1" applyFill="1" applyBorder="1" applyAlignment="1">
      <alignment horizontal="center" vertical="center"/>
    </xf>
    <xf numFmtId="49" fontId="3" fillId="34" borderId="11" xfId="0" applyNumberFormat="1" applyFont="1" applyFill="1" applyBorder="1" applyAlignment="1">
      <alignment vertical="center"/>
    </xf>
    <xf numFmtId="4" fontId="3" fillId="34" borderId="11" xfId="0" applyNumberFormat="1" applyFont="1" applyFill="1" applyBorder="1" applyAlignment="1">
      <alignment horizontal="center"/>
    </xf>
    <xf numFmtId="10" fontId="3" fillId="34" borderId="11" xfId="0" applyNumberFormat="1" applyFont="1" applyFill="1" applyBorder="1" applyAlignment="1">
      <alignment horizontal="center"/>
    </xf>
    <xf numFmtId="4" fontId="3" fillId="34"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shrinkToFi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left" vertical="center" wrapText="1"/>
    </xf>
    <xf numFmtId="4"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2" fontId="3" fillId="34" borderId="11" xfId="0" applyNumberFormat="1" applyFont="1" applyFill="1" applyBorder="1" applyAlignment="1">
      <alignment vertical="center"/>
    </xf>
    <xf numFmtId="4" fontId="0" fillId="0" borderId="11" xfId="0" applyNumberFormat="1" applyFont="1" applyFill="1" applyBorder="1" applyAlignment="1">
      <alignment horizontal="center"/>
    </xf>
    <xf numFmtId="10" fontId="0" fillId="0" borderId="11" xfId="0" applyNumberFormat="1" applyFont="1" applyFill="1" applyBorder="1" applyAlignment="1">
      <alignment horizontal="center"/>
    </xf>
    <xf numFmtId="49" fontId="53" fillId="0" borderId="11" xfId="0" applyNumberFormat="1" applyFont="1" applyFill="1" applyBorder="1" applyAlignment="1">
      <alignment horizontal="left" vertical="center" wrapText="1"/>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horizontal="center" vertical="top"/>
    </xf>
    <xf numFmtId="2"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4" fontId="3" fillId="34" borderId="11" xfId="0" applyNumberFormat="1" applyFont="1" applyFill="1" applyBorder="1" applyAlignment="1">
      <alignment vertical="center"/>
    </xf>
    <xf numFmtId="10" fontId="3" fillId="34" borderId="11" xfId="0" applyNumberFormat="1" applyFont="1" applyFill="1" applyBorder="1" applyAlignment="1">
      <alignment vertical="center"/>
    </xf>
    <xf numFmtId="49" fontId="3" fillId="34" borderId="11" xfId="0" applyNumberFormat="1" applyFont="1" applyFill="1" applyBorder="1" applyAlignment="1">
      <alignment horizontal="center" vertical="center" wrapText="1" shrinkToFit="1"/>
    </xf>
    <xf numFmtId="0" fontId="7" fillId="34" borderId="0" xfId="0" applyFont="1" applyFill="1" applyBorder="1" applyAlignment="1">
      <alignment/>
    </xf>
    <xf numFmtId="0" fontId="5" fillId="34" borderId="0" xfId="0" applyFont="1" applyFill="1" applyBorder="1" applyAlignment="1">
      <alignment/>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7" fillId="0" borderId="0" xfId="0" applyFont="1" applyFill="1" applyBorder="1" applyAlignment="1">
      <alignment/>
    </xf>
    <xf numFmtId="0" fontId="5" fillId="0" borderId="0" xfId="0" applyFont="1" applyFill="1" applyBorder="1" applyAlignment="1">
      <alignment/>
    </xf>
    <xf numFmtId="49" fontId="3" fillId="34" borderId="11" xfId="0" applyNumberFormat="1" applyFont="1" applyFill="1" applyBorder="1" applyAlignment="1">
      <alignment horizontal="left" vertical="center" wrapText="1"/>
    </xf>
    <xf numFmtId="49" fontId="3" fillId="34" borderId="11" xfId="0" applyNumberFormat="1"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1" xfId="0" applyFont="1" applyFill="1" applyBorder="1" applyAlignment="1">
      <alignment horizontal="center" vertical="top"/>
    </xf>
    <xf numFmtId="0" fontId="3" fillId="34" borderId="11" xfId="0" applyFont="1" applyFill="1" applyBorder="1" applyAlignment="1">
      <alignment horizontal="center"/>
    </xf>
    <xf numFmtId="4" fontId="3" fillId="34" borderId="11" xfId="0" applyNumberFormat="1" applyFont="1" applyFill="1" applyBorder="1" applyAlignment="1">
      <alignment/>
    </xf>
    <xf numFmtId="10" fontId="3" fillId="34" borderId="11" xfId="0" applyNumberFormat="1" applyFont="1" applyFill="1" applyBorder="1" applyAlignment="1">
      <alignment/>
    </xf>
    <xf numFmtId="4" fontId="7" fillId="34" borderId="11" xfId="0" applyNumberFormat="1" applyFont="1" applyFill="1" applyBorder="1" applyAlignment="1">
      <alignment/>
    </xf>
    <xf numFmtId="10" fontId="7" fillId="34" borderId="11" xfId="0" applyNumberFormat="1" applyFont="1" applyFill="1" applyBorder="1" applyAlignment="1">
      <alignment/>
    </xf>
    <xf numFmtId="0" fontId="0" fillId="0" borderId="1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4" fontId="0" fillId="0" borderId="11" xfId="0" applyNumberFormat="1" applyFont="1" applyFill="1" applyBorder="1" applyAlignment="1">
      <alignment horizontal="right" vertical="center"/>
    </xf>
    <xf numFmtId="4" fontId="3" fillId="34" borderId="11"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0" fillId="0" borderId="11" xfId="0" applyNumberFormat="1" applyFont="1" applyFill="1" applyBorder="1" applyAlignment="1">
      <alignment horizontal="right" vertical="center" wrapText="1" shrinkToFit="1"/>
    </xf>
    <xf numFmtId="4" fontId="0" fillId="0" borderId="11" xfId="0" applyNumberFormat="1" applyFont="1" applyFill="1" applyBorder="1" applyAlignment="1">
      <alignment horizontal="right" vertical="center" wrapText="1"/>
    </xf>
    <xf numFmtId="4" fontId="3" fillId="34" borderId="11" xfId="0" applyNumberFormat="1" applyFont="1" applyFill="1" applyBorder="1" applyAlignment="1">
      <alignment horizontal="right" vertical="center" wrapText="1" shrinkToFit="1"/>
    </xf>
    <xf numFmtId="4" fontId="3" fillId="34" borderId="11" xfId="0" applyNumberFormat="1" applyFont="1" applyFill="1" applyBorder="1" applyAlignment="1">
      <alignment horizontal="right" vertical="center" wrapText="1"/>
    </xf>
    <xf numFmtId="4" fontId="53" fillId="0" borderId="11" xfId="0" applyNumberFormat="1" applyFont="1" applyFill="1" applyBorder="1" applyAlignment="1">
      <alignment horizontal="right" vertical="center" wrapText="1"/>
    </xf>
    <xf numFmtId="4" fontId="3" fillId="0" borderId="11" xfId="0" applyNumberFormat="1" applyFont="1" applyFill="1" applyBorder="1" applyAlignment="1">
      <alignment horizontal="right" vertical="center" wrapText="1"/>
    </xf>
    <xf numFmtId="4" fontId="0" fillId="0" borderId="11" xfId="62" applyNumberFormat="1" applyFont="1" applyFill="1" applyBorder="1" applyAlignment="1">
      <alignment horizontal="right" vertical="center" wrapText="1"/>
    </xf>
    <xf numFmtId="4" fontId="3" fillId="34" borderId="11" xfId="62" applyNumberFormat="1" applyFont="1" applyFill="1" applyBorder="1" applyAlignment="1">
      <alignment horizontal="right" vertical="center" wrapText="1"/>
    </xf>
    <xf numFmtId="4" fontId="0" fillId="0" borderId="11" xfId="62" applyNumberFormat="1" applyFont="1" applyFill="1" applyBorder="1" applyAlignment="1" applyProtection="1">
      <alignment horizontal="right" vertical="center"/>
      <protection/>
    </xf>
    <xf numFmtId="4" fontId="3" fillId="34" borderId="11" xfId="62" applyNumberFormat="1" applyFont="1" applyFill="1" applyBorder="1" applyAlignment="1" applyProtection="1">
      <alignment horizontal="right" vertical="center"/>
      <protection/>
    </xf>
    <xf numFmtId="10" fontId="0" fillId="0" borderId="11"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xf>
    <xf numFmtId="4" fontId="3" fillId="0" borderId="11" xfId="0" applyNumberFormat="1" applyFont="1" applyFill="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4" fontId="7" fillId="0" borderId="11" xfId="0" applyNumberFormat="1" applyFont="1" applyFill="1" applyBorder="1" applyAlignment="1">
      <alignment horizontal="center" vertical="center" wrapText="1"/>
    </xf>
    <xf numFmtId="0" fontId="5" fillId="33" borderId="0" xfId="0" applyFont="1" applyFill="1" applyBorder="1" applyAlignment="1">
      <alignment horizontal="center"/>
    </xf>
    <xf numFmtId="49" fontId="7" fillId="33" borderId="12" xfId="0" applyNumberFormat="1" applyFont="1" applyFill="1" applyBorder="1" applyAlignment="1">
      <alignment horizontal="left"/>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148</xdr:row>
      <xdr:rowOff>66675</xdr:rowOff>
    </xdr:from>
    <xdr:to>
      <xdr:col>2</xdr:col>
      <xdr:colOff>1009650</xdr:colOff>
      <xdr:row>151</xdr:row>
      <xdr:rowOff>0</xdr:rowOff>
    </xdr:to>
    <xdr:sp>
      <xdr:nvSpPr>
        <xdr:cNvPr id="1" name="Texto 24"/>
        <xdr:cNvSpPr txBox="1">
          <a:spLocks noChangeArrowheads="1"/>
        </xdr:cNvSpPr>
      </xdr:nvSpPr>
      <xdr:spPr>
        <a:xfrm>
          <a:off x="466725" y="55321200"/>
          <a:ext cx="1323975" cy="419100"/>
        </a:xfrm>
        <a:prstGeom prst="rect">
          <a:avLst/>
        </a:prstGeom>
        <a:solidFill>
          <a:srgbClr val="FFFFFF"/>
        </a:solidFill>
        <a:ln w="9525" cmpd="sng">
          <a:noFill/>
        </a:ln>
      </xdr:spPr>
      <xdr:txBody>
        <a:bodyPr vertOverflow="clip" wrap="square" lIns="27432" tIns="18288" rIns="27432" bIns="18288" anchor="ctr"/>
        <a:p>
          <a:pPr algn="ctr">
            <a:defRPr/>
          </a:pPr>
          <a:r>
            <a:rPr lang="en-US" cap="none" u="none" baseline="0">
              <a:latin typeface="Arial"/>
              <a:ea typeface="Arial"/>
              <a:cs typeface="Arial"/>
            </a:rPr>
            <a:t/>
          </a:r>
        </a:p>
      </xdr:txBody>
    </xdr:sp>
    <xdr:clientData/>
  </xdr:twoCellAnchor>
  <xdr:twoCellAnchor>
    <xdr:from>
      <xdr:col>2</xdr:col>
      <xdr:colOff>1123950</xdr:colOff>
      <xdr:row>148</xdr:row>
      <xdr:rowOff>133350</xdr:rowOff>
    </xdr:from>
    <xdr:to>
      <xdr:col>2</xdr:col>
      <xdr:colOff>2162175</xdr:colOff>
      <xdr:row>150</xdr:row>
      <xdr:rowOff>123825</xdr:rowOff>
    </xdr:to>
    <xdr:sp>
      <xdr:nvSpPr>
        <xdr:cNvPr id="2" name="Texto 25"/>
        <xdr:cNvSpPr txBox="1">
          <a:spLocks noChangeArrowheads="1"/>
        </xdr:cNvSpPr>
      </xdr:nvSpPr>
      <xdr:spPr>
        <a:xfrm>
          <a:off x="1905000" y="55387875"/>
          <a:ext cx="1038225" cy="314325"/>
        </a:xfrm>
        <a:prstGeom prst="rect">
          <a:avLst/>
        </a:prstGeom>
        <a:solidFill>
          <a:srgbClr val="FFFFFF"/>
        </a:solidFill>
        <a:ln w="9525" cmpd="sng">
          <a:noFill/>
        </a:ln>
      </xdr:spPr>
      <xdr:txBody>
        <a:bodyPr vertOverflow="clip" wrap="square" lIns="27432" tIns="18288" rIns="27432" bIns="18288" anchor="ctr"/>
        <a:p>
          <a:pPr algn="ctr">
            <a:defRPr/>
          </a:pPr>
          <a:r>
            <a:rPr lang="en-US" cap="none" u="none" baseline="0">
              <a:latin typeface="Arial"/>
              <a:ea typeface="Arial"/>
              <a:cs typeface="Arial"/>
            </a:rPr>
            <a:t/>
          </a:r>
        </a:p>
      </xdr:txBody>
    </xdr:sp>
    <xdr:clientData/>
  </xdr:twoCellAnchor>
  <xdr:twoCellAnchor>
    <xdr:from>
      <xdr:col>11</xdr:col>
      <xdr:colOff>542925</xdr:colOff>
      <xdr:row>5</xdr:row>
      <xdr:rowOff>9525</xdr:rowOff>
    </xdr:from>
    <xdr:to>
      <xdr:col>15</xdr:col>
      <xdr:colOff>323850</xdr:colOff>
      <xdr:row>7</xdr:row>
      <xdr:rowOff>0</xdr:rowOff>
    </xdr:to>
    <xdr:sp>
      <xdr:nvSpPr>
        <xdr:cNvPr id="3" name="LBL"/>
        <xdr:cNvSpPr txBox="1">
          <a:spLocks noChangeArrowheads="1"/>
        </xdr:cNvSpPr>
      </xdr:nvSpPr>
      <xdr:spPr>
        <a:xfrm>
          <a:off x="10134600" y="1057275"/>
          <a:ext cx="2466975" cy="276225"/>
        </a:xfrm>
        <a:prstGeom prst="rect">
          <a:avLst/>
        </a:prstGeom>
        <a:solidFill>
          <a:srgbClr val="FFFFFF"/>
        </a:solidFill>
        <a:ln w="9525" cmpd="sng">
          <a:noFill/>
        </a:ln>
      </xdr:spPr>
      <xdr:txBody>
        <a:bodyPr vertOverflow="clip" wrap="square" lIns="36576" tIns="22860" rIns="36576" bIns="22860" anchor="ctr"/>
        <a:p>
          <a:pPr algn="ctr">
            <a:defRPr/>
          </a:pPr>
          <a:r>
            <a:rPr lang="en-US" cap="none" sz="1200" b="1" i="1" u="none" baseline="0">
              <a:solidFill>
                <a:srgbClr val="000000"/>
              </a:solidFill>
              <a:latin typeface="Arial"/>
              <a:ea typeface="Arial"/>
              <a:cs typeface="Arial"/>
            </a:rPr>
            <a:t>BOLETIM DE MEDIÇÃO Nº 2</a:t>
          </a:r>
        </a:p>
      </xdr:txBody>
    </xdr:sp>
    <xdr:clientData/>
  </xdr:twoCellAnchor>
  <xdr:twoCellAnchor>
    <xdr:from>
      <xdr:col>6</xdr:col>
      <xdr:colOff>723900</xdr:colOff>
      <xdr:row>7</xdr:row>
      <xdr:rowOff>95250</xdr:rowOff>
    </xdr:from>
    <xdr:to>
      <xdr:col>10</xdr:col>
      <xdr:colOff>190500</xdr:colOff>
      <xdr:row>11</xdr:row>
      <xdr:rowOff>85725</xdr:rowOff>
    </xdr:to>
    <xdr:sp>
      <xdr:nvSpPr>
        <xdr:cNvPr id="4" name="PORDB1"/>
        <xdr:cNvSpPr>
          <a:spLocks/>
        </xdr:cNvSpPr>
      </xdr:nvSpPr>
      <xdr:spPr>
        <a:xfrm>
          <a:off x="7000875" y="1428750"/>
          <a:ext cx="2181225"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7</xdr:row>
      <xdr:rowOff>85725</xdr:rowOff>
    </xdr:from>
    <xdr:to>
      <xdr:col>13</xdr:col>
      <xdr:colOff>0</xdr:colOff>
      <xdr:row>11</xdr:row>
      <xdr:rowOff>76200</xdr:rowOff>
    </xdr:to>
    <xdr:sp>
      <xdr:nvSpPr>
        <xdr:cNvPr id="5" name="PORDB1"/>
        <xdr:cNvSpPr>
          <a:spLocks/>
        </xdr:cNvSpPr>
      </xdr:nvSpPr>
      <xdr:spPr>
        <a:xfrm>
          <a:off x="9229725" y="1419225"/>
          <a:ext cx="1762125"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7</xdr:row>
      <xdr:rowOff>85725</xdr:rowOff>
    </xdr:from>
    <xdr:to>
      <xdr:col>16</xdr:col>
      <xdr:colOff>0</xdr:colOff>
      <xdr:row>11</xdr:row>
      <xdr:rowOff>76200</xdr:rowOff>
    </xdr:to>
    <xdr:sp>
      <xdr:nvSpPr>
        <xdr:cNvPr id="6" name="PORDB1"/>
        <xdr:cNvSpPr>
          <a:spLocks/>
        </xdr:cNvSpPr>
      </xdr:nvSpPr>
      <xdr:spPr>
        <a:xfrm>
          <a:off x="11039475" y="1419225"/>
          <a:ext cx="1885950"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144</xdr:row>
      <xdr:rowOff>104775</xdr:rowOff>
    </xdr:from>
    <xdr:to>
      <xdr:col>9</xdr:col>
      <xdr:colOff>571500</xdr:colOff>
      <xdr:row>150</xdr:row>
      <xdr:rowOff>152400</xdr:rowOff>
    </xdr:to>
    <xdr:sp>
      <xdr:nvSpPr>
        <xdr:cNvPr id="7" name="PORDB1"/>
        <xdr:cNvSpPr>
          <a:spLocks/>
        </xdr:cNvSpPr>
      </xdr:nvSpPr>
      <xdr:spPr>
        <a:xfrm>
          <a:off x="4457700" y="54654450"/>
          <a:ext cx="4362450" cy="1076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144</xdr:row>
      <xdr:rowOff>19050</xdr:rowOff>
    </xdr:from>
    <xdr:to>
      <xdr:col>6</xdr:col>
      <xdr:colOff>542925</xdr:colOff>
      <xdr:row>144</xdr:row>
      <xdr:rowOff>200025</xdr:rowOff>
    </xdr:to>
    <xdr:sp>
      <xdr:nvSpPr>
        <xdr:cNvPr id="8" name="PORD1"/>
        <xdr:cNvSpPr txBox="1">
          <a:spLocks noChangeArrowheads="1"/>
        </xdr:cNvSpPr>
      </xdr:nvSpPr>
      <xdr:spPr>
        <a:xfrm>
          <a:off x="4781550" y="54568725"/>
          <a:ext cx="2038350" cy="1809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Física do Contrato</a:t>
          </a:r>
        </a:p>
      </xdr:txBody>
    </xdr:sp>
    <xdr:clientData/>
  </xdr:twoCellAnchor>
  <xdr:twoCellAnchor>
    <xdr:from>
      <xdr:col>10</xdr:col>
      <xdr:colOff>19050</xdr:colOff>
      <xdr:row>144</xdr:row>
      <xdr:rowOff>123825</xdr:rowOff>
    </xdr:from>
    <xdr:to>
      <xdr:col>15</xdr:col>
      <xdr:colOff>600075</xdr:colOff>
      <xdr:row>150</xdr:row>
      <xdr:rowOff>152400</xdr:rowOff>
    </xdr:to>
    <xdr:sp>
      <xdr:nvSpPr>
        <xdr:cNvPr id="9" name="PORDB1"/>
        <xdr:cNvSpPr>
          <a:spLocks/>
        </xdr:cNvSpPr>
      </xdr:nvSpPr>
      <xdr:spPr>
        <a:xfrm>
          <a:off x="9010650" y="54673500"/>
          <a:ext cx="3867150" cy="1057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143</xdr:row>
      <xdr:rowOff>95250</xdr:rowOff>
    </xdr:from>
    <xdr:to>
      <xdr:col>14</xdr:col>
      <xdr:colOff>47625</xdr:colOff>
      <xdr:row>145</xdr:row>
      <xdr:rowOff>19050</xdr:rowOff>
    </xdr:to>
    <xdr:sp>
      <xdr:nvSpPr>
        <xdr:cNvPr id="10" name="PORD1"/>
        <xdr:cNvSpPr txBox="1">
          <a:spLocks noChangeArrowheads="1"/>
        </xdr:cNvSpPr>
      </xdr:nvSpPr>
      <xdr:spPr>
        <a:xfrm>
          <a:off x="9258300" y="54540150"/>
          <a:ext cx="2390775" cy="2476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Posição Financeira do Contrato</a:t>
          </a:r>
        </a:p>
      </xdr:txBody>
    </xdr:sp>
    <xdr:clientData/>
  </xdr:twoCellAnchor>
  <xdr:twoCellAnchor>
    <xdr:from>
      <xdr:col>1</xdr:col>
      <xdr:colOff>295275</xdr:colOff>
      <xdr:row>144</xdr:row>
      <xdr:rowOff>95250</xdr:rowOff>
    </xdr:from>
    <xdr:to>
      <xdr:col>2</xdr:col>
      <xdr:colOff>3486150</xdr:colOff>
      <xdr:row>146</xdr:row>
      <xdr:rowOff>0</xdr:rowOff>
    </xdr:to>
    <xdr:sp>
      <xdr:nvSpPr>
        <xdr:cNvPr id="11" name="PORDB1"/>
        <xdr:cNvSpPr>
          <a:spLocks/>
        </xdr:cNvSpPr>
      </xdr:nvSpPr>
      <xdr:spPr>
        <a:xfrm>
          <a:off x="504825" y="54644925"/>
          <a:ext cx="3762375" cy="285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143</xdr:row>
      <xdr:rowOff>76200</xdr:rowOff>
    </xdr:from>
    <xdr:to>
      <xdr:col>2</xdr:col>
      <xdr:colOff>1447800</xdr:colOff>
      <xdr:row>144</xdr:row>
      <xdr:rowOff>171450</xdr:rowOff>
    </xdr:to>
    <xdr:sp>
      <xdr:nvSpPr>
        <xdr:cNvPr id="12" name="PORD1"/>
        <xdr:cNvSpPr txBox="1">
          <a:spLocks noChangeArrowheads="1"/>
        </xdr:cNvSpPr>
      </xdr:nvSpPr>
      <xdr:spPr>
        <a:xfrm>
          <a:off x="923925" y="54521100"/>
          <a:ext cx="1304925" cy="2000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Valor do Contrato</a:t>
          </a:r>
        </a:p>
      </xdr:txBody>
    </xdr:sp>
    <xdr:clientData/>
  </xdr:twoCellAnchor>
  <xdr:twoCellAnchor>
    <xdr:from>
      <xdr:col>1</xdr:col>
      <xdr:colOff>257175</xdr:colOff>
      <xdr:row>146</xdr:row>
      <xdr:rowOff>85725</xdr:rowOff>
    </xdr:from>
    <xdr:to>
      <xdr:col>2</xdr:col>
      <xdr:colOff>3467100</xdr:colOff>
      <xdr:row>150</xdr:row>
      <xdr:rowOff>142875</xdr:rowOff>
    </xdr:to>
    <xdr:sp>
      <xdr:nvSpPr>
        <xdr:cNvPr id="13" name="PORDB1"/>
        <xdr:cNvSpPr>
          <a:spLocks/>
        </xdr:cNvSpPr>
      </xdr:nvSpPr>
      <xdr:spPr>
        <a:xfrm>
          <a:off x="466725" y="55016400"/>
          <a:ext cx="3781425" cy="7048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85725</xdr:rowOff>
    </xdr:from>
    <xdr:to>
      <xdr:col>6</xdr:col>
      <xdr:colOff>704850</xdr:colOff>
      <xdr:row>11</xdr:row>
      <xdr:rowOff>76200</xdr:rowOff>
    </xdr:to>
    <xdr:sp>
      <xdr:nvSpPr>
        <xdr:cNvPr id="14" name="PORDB1"/>
        <xdr:cNvSpPr>
          <a:spLocks/>
        </xdr:cNvSpPr>
      </xdr:nvSpPr>
      <xdr:spPr>
        <a:xfrm>
          <a:off x="209550" y="1419225"/>
          <a:ext cx="6772275" cy="666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4"/>
  <sheetViews>
    <sheetView showGridLines="0" showZeros="0" tabSelected="1" view="pageBreakPreview" zoomScaleNormal="75" zoomScaleSheetLayoutView="100" zoomScalePageLayoutView="0" workbookViewId="0" topLeftCell="A142">
      <selection activeCell="M17" sqref="M17"/>
    </sheetView>
  </sheetViews>
  <sheetFormatPr defaultColWidth="9.8515625" defaultRowHeight="12.75"/>
  <cols>
    <col min="1" max="1" width="3.140625" style="13" customWidth="1"/>
    <col min="2" max="2" width="8.57421875" style="26" customWidth="1"/>
    <col min="3" max="3" width="54.00390625" style="27" customWidth="1"/>
    <col min="4" max="4" width="7.57421875" style="28" customWidth="1"/>
    <col min="5" max="5" width="9.28125" style="5" customWidth="1"/>
    <col min="6" max="6" width="11.57421875" style="5" customWidth="1"/>
    <col min="7" max="7" width="10.8515625" style="5" customWidth="1"/>
    <col min="8" max="8" width="8.57421875" style="5" customWidth="1"/>
    <col min="9" max="9" width="10.140625" style="5" customWidth="1"/>
    <col min="10" max="10" width="11.140625" style="29" customWidth="1"/>
    <col min="11" max="11" width="9.00390625" style="5" customWidth="1"/>
    <col min="12" max="12" width="10.421875" style="5" customWidth="1"/>
    <col min="13" max="13" width="10.57421875" style="29" customWidth="1"/>
    <col min="14" max="14" width="9.140625" style="5" customWidth="1"/>
    <col min="15" max="15" width="10.140625" style="5" customWidth="1"/>
    <col min="16" max="16" width="9.7109375" style="29" customWidth="1"/>
    <col min="17" max="17" width="0.71875" style="13" customWidth="1"/>
    <col min="18" max="16384" width="9.8515625" style="13" customWidth="1"/>
  </cols>
  <sheetData>
    <row r="1" spans="1:10" s="2" customFormat="1" ht="12.75">
      <c r="A1" s="1"/>
      <c r="B1" s="1"/>
      <c r="C1" s="1"/>
      <c r="D1" s="1"/>
      <c r="E1" s="1"/>
      <c r="F1" s="1"/>
      <c r="G1" s="1"/>
      <c r="H1" s="1"/>
      <c r="I1" s="1"/>
      <c r="J1" s="1"/>
    </row>
    <row r="2" spans="1:10" s="2" customFormat="1" ht="12.75">
      <c r="A2" s="1"/>
      <c r="B2" s="1"/>
      <c r="C2" s="1"/>
      <c r="D2" s="1"/>
      <c r="E2" s="1"/>
      <c r="F2" s="1"/>
      <c r="G2" s="1"/>
      <c r="I2" s="3" t="s">
        <v>0</v>
      </c>
      <c r="J2" s="1"/>
    </row>
    <row r="3" spans="1:13" s="2" customFormat="1" ht="22.5" customHeight="1">
      <c r="A3" s="1"/>
      <c r="B3" s="1"/>
      <c r="C3" s="123" t="s">
        <v>24</v>
      </c>
      <c r="D3" s="123"/>
      <c r="E3" s="123"/>
      <c r="F3" s="123"/>
      <c r="G3" s="123"/>
      <c r="H3" s="123"/>
      <c r="I3" s="123"/>
      <c r="J3" s="123"/>
      <c r="K3" s="123"/>
      <c r="L3" s="123"/>
      <c r="M3" s="123"/>
    </row>
    <row r="4" spans="1:10" s="2" customFormat="1" ht="18" customHeight="1">
      <c r="A4" s="1"/>
      <c r="B4" s="1"/>
      <c r="C4" s="1"/>
      <c r="D4" s="124" t="s">
        <v>25</v>
      </c>
      <c r="E4" s="124"/>
      <c r="F4" s="124"/>
      <c r="G4" s="124"/>
      <c r="H4" s="124"/>
      <c r="I4" s="124"/>
      <c r="J4" s="1"/>
    </row>
    <row r="5" spans="1:16" s="2" customFormat="1" ht="16.5" customHeight="1">
      <c r="A5" s="1"/>
      <c r="B5" s="1"/>
      <c r="C5" s="1"/>
      <c r="D5" s="125" t="s">
        <v>26</v>
      </c>
      <c r="E5" s="125"/>
      <c r="F5" s="125"/>
      <c r="G5" s="125"/>
      <c r="H5" s="125"/>
      <c r="I5" s="125"/>
      <c r="J5" s="1"/>
      <c r="O5" s="6"/>
      <c r="P5" s="7"/>
    </row>
    <row r="6" spans="1:10" s="2" customFormat="1" ht="18.75" thickBot="1">
      <c r="A6" s="1"/>
      <c r="B6" s="1"/>
      <c r="C6" s="1"/>
      <c r="D6" s="35"/>
      <c r="E6" s="35"/>
      <c r="F6" s="1"/>
      <c r="G6" s="35"/>
      <c r="H6" s="4"/>
      <c r="I6" s="4"/>
      <c r="J6" s="1"/>
    </row>
    <row r="7" spans="1:16" s="2" customFormat="1" ht="3.75" customHeight="1" thickTop="1">
      <c r="A7" s="1"/>
      <c r="B7" s="8"/>
      <c r="C7" s="8"/>
      <c r="D7" s="8"/>
      <c r="E7" s="8"/>
      <c r="F7" s="8"/>
      <c r="G7" s="8"/>
      <c r="H7" s="8"/>
      <c r="I7" s="8"/>
      <c r="J7" s="8"/>
      <c r="K7" s="8"/>
      <c r="L7" s="8"/>
      <c r="M7" s="8"/>
      <c r="N7" s="8"/>
      <c r="O7" s="8"/>
      <c r="P7" s="8"/>
    </row>
    <row r="8" spans="1:10" s="2" customFormat="1" ht="12.75">
      <c r="A8" s="1"/>
      <c r="B8" s="1"/>
      <c r="C8" s="1"/>
      <c r="D8" s="1"/>
      <c r="E8" s="1"/>
      <c r="F8" s="1"/>
      <c r="G8" s="1"/>
      <c r="H8" s="4"/>
      <c r="I8" s="4"/>
      <c r="J8" s="1"/>
    </row>
    <row r="9" spans="1:16" s="2" customFormat="1" ht="13.5" customHeight="1">
      <c r="A9" s="1"/>
      <c r="B9" s="46" t="s">
        <v>1</v>
      </c>
      <c r="C9" s="128" t="s">
        <v>269</v>
      </c>
      <c r="D9" s="128"/>
      <c r="E9" s="128"/>
      <c r="F9" s="128"/>
      <c r="G9" s="55"/>
      <c r="H9" s="9"/>
      <c r="I9" s="49" t="s">
        <v>2</v>
      </c>
      <c r="J9" s="59" t="s">
        <v>272</v>
      </c>
      <c r="K9" s="5"/>
      <c r="L9" s="49" t="s">
        <v>3</v>
      </c>
      <c r="M9" s="53">
        <v>43277</v>
      </c>
      <c r="N9" s="10"/>
      <c r="O9" s="34"/>
      <c r="P9" s="34"/>
    </row>
    <row r="10" spans="1:16" s="2" customFormat="1" ht="13.5" customHeight="1">
      <c r="A10" s="1"/>
      <c r="B10" s="46" t="s">
        <v>4</v>
      </c>
      <c r="C10" s="47" t="s">
        <v>270</v>
      </c>
      <c r="D10" s="47"/>
      <c r="E10" s="48"/>
      <c r="F10" s="48"/>
      <c r="G10" s="60"/>
      <c r="H10" s="9"/>
      <c r="I10" s="49" t="s">
        <v>5</v>
      </c>
      <c r="J10" s="50">
        <v>43243</v>
      </c>
      <c r="K10" s="11"/>
      <c r="L10" s="52"/>
      <c r="M10" s="54"/>
      <c r="N10" s="127"/>
      <c r="O10" s="127"/>
      <c r="P10" s="127"/>
    </row>
    <row r="11" spans="1:16" s="2" customFormat="1" ht="13.5" customHeight="1">
      <c r="A11" s="1"/>
      <c r="B11" s="46" t="s">
        <v>6</v>
      </c>
      <c r="C11" s="47" t="s">
        <v>271</v>
      </c>
      <c r="D11" s="47"/>
      <c r="E11" s="48"/>
      <c r="F11" s="48"/>
      <c r="G11" s="60"/>
      <c r="H11" s="9"/>
      <c r="I11" s="49" t="s">
        <v>7</v>
      </c>
      <c r="J11" s="51" t="s">
        <v>273</v>
      </c>
      <c r="K11" s="5"/>
      <c r="L11" s="49" t="s">
        <v>8</v>
      </c>
      <c r="M11" s="53">
        <v>43445</v>
      </c>
      <c r="N11" s="10"/>
      <c r="O11" s="34"/>
      <c r="P11" s="34"/>
    </row>
    <row r="12" spans="1:16" s="2" customFormat="1" ht="15" customHeight="1">
      <c r="A12" s="1"/>
      <c r="B12" s="1"/>
      <c r="C12" s="1"/>
      <c r="D12" s="1"/>
      <c r="E12" s="1"/>
      <c r="F12" s="1"/>
      <c r="G12" s="1"/>
      <c r="H12" s="4"/>
      <c r="I12" s="4"/>
      <c r="J12" s="1"/>
      <c r="O12" s="12"/>
      <c r="P12" s="12"/>
    </row>
    <row r="13" spans="2:16" ht="12">
      <c r="B13" s="130" t="s">
        <v>9</v>
      </c>
      <c r="C13" s="130" t="s">
        <v>10</v>
      </c>
      <c r="D13" s="130" t="s">
        <v>11</v>
      </c>
      <c r="E13" s="126" t="s">
        <v>12</v>
      </c>
      <c r="F13" s="126" t="s">
        <v>13</v>
      </c>
      <c r="G13" s="126" t="s">
        <v>33</v>
      </c>
      <c r="H13" s="36" t="s">
        <v>14</v>
      </c>
      <c r="I13" s="36"/>
      <c r="J13" s="37"/>
      <c r="K13" s="36" t="s">
        <v>287</v>
      </c>
      <c r="L13" s="36"/>
      <c r="M13" s="37"/>
      <c r="N13" s="36" t="s">
        <v>15</v>
      </c>
      <c r="O13" s="36"/>
      <c r="P13" s="37"/>
    </row>
    <row r="14" spans="2:16" ht="12">
      <c r="B14" s="130"/>
      <c r="C14" s="130"/>
      <c r="D14" s="130"/>
      <c r="E14" s="126"/>
      <c r="F14" s="126"/>
      <c r="G14" s="126"/>
      <c r="H14" s="38" t="s">
        <v>12</v>
      </c>
      <c r="I14" s="38" t="s">
        <v>16</v>
      </c>
      <c r="J14" s="39" t="s">
        <v>17</v>
      </c>
      <c r="K14" s="38" t="s">
        <v>12</v>
      </c>
      <c r="L14" s="38" t="s">
        <v>16</v>
      </c>
      <c r="M14" s="39" t="s">
        <v>17</v>
      </c>
      <c r="N14" s="38" t="s">
        <v>12</v>
      </c>
      <c r="O14" s="38" t="s">
        <v>16</v>
      </c>
      <c r="P14" s="39" t="s">
        <v>17</v>
      </c>
    </row>
    <row r="15" spans="2:16" ht="12.75" customHeight="1">
      <c r="B15" s="65">
        <v>1</v>
      </c>
      <c r="C15" s="93" t="s">
        <v>154</v>
      </c>
      <c r="D15" s="66"/>
      <c r="E15" s="107"/>
      <c r="F15" s="82"/>
      <c r="G15" s="76"/>
      <c r="H15" s="67"/>
      <c r="I15" s="67">
        <f aca="true" t="shared" si="0" ref="I15:I86">H15*F15</f>
        <v>0</v>
      </c>
      <c r="J15" s="68"/>
      <c r="K15" s="67"/>
      <c r="L15" s="67"/>
      <c r="M15" s="68"/>
      <c r="N15" s="67"/>
      <c r="O15" s="67"/>
      <c r="P15" s="68"/>
    </row>
    <row r="16" spans="2:18" s="14" customFormat="1" ht="12.75">
      <c r="B16" s="45" t="s">
        <v>21</v>
      </c>
      <c r="C16" s="75" t="s">
        <v>155</v>
      </c>
      <c r="D16" s="72" t="s">
        <v>17</v>
      </c>
      <c r="E16" s="106">
        <v>1</v>
      </c>
      <c r="F16" s="106">
        <v>13295.77</v>
      </c>
      <c r="G16" s="106">
        <f>E16*F16</f>
        <v>13295.77</v>
      </c>
      <c r="H16" s="106">
        <v>0.67</v>
      </c>
      <c r="I16" s="106">
        <f t="shared" si="0"/>
        <v>8908.1659</v>
      </c>
      <c r="J16" s="119">
        <f>IF(H16&gt;0,I16/(E16*F16),H16)</f>
        <v>0.6699999999999999</v>
      </c>
      <c r="K16" s="61">
        <v>0.2</v>
      </c>
      <c r="L16" s="61">
        <f aca="true" t="shared" si="1" ref="L16:L21">K16*F16</f>
        <v>2659.1540000000005</v>
      </c>
      <c r="M16" s="62">
        <f aca="true" t="shared" si="2" ref="M16:M44">IF(K16&gt;0,L16/(E16*F16),K16)</f>
        <v>0.20000000000000004</v>
      </c>
      <c r="N16" s="61">
        <f aca="true" t="shared" si="3" ref="N16:O18">K16+H16</f>
        <v>0.8700000000000001</v>
      </c>
      <c r="O16" s="61">
        <f t="shared" si="3"/>
        <v>11567.3199</v>
      </c>
      <c r="P16" s="62">
        <f aca="true" t="shared" si="4" ref="P16:P44">IF(N16&gt;0,O16/(E16*F16),N16)</f>
        <v>0.87</v>
      </c>
      <c r="R16" s="13"/>
    </row>
    <row r="17" spans="2:18" s="14" customFormat="1" ht="12.75">
      <c r="B17" s="65">
        <v>2</v>
      </c>
      <c r="C17" s="95" t="s">
        <v>156</v>
      </c>
      <c r="D17" s="83"/>
      <c r="E17" s="107"/>
      <c r="F17" s="107"/>
      <c r="G17" s="107"/>
      <c r="H17" s="84"/>
      <c r="I17" s="69">
        <f t="shared" si="0"/>
        <v>0</v>
      </c>
      <c r="J17" s="85">
        <f aca="true" t="shared" si="5" ref="J17:J86">IF(H17&gt;0,I17/(E17*F17),H17)</f>
        <v>0</v>
      </c>
      <c r="K17" s="84"/>
      <c r="L17" s="84">
        <f t="shared" si="1"/>
        <v>0</v>
      </c>
      <c r="M17" s="85">
        <f t="shared" si="2"/>
        <v>0</v>
      </c>
      <c r="N17" s="84">
        <f t="shared" si="3"/>
        <v>0</v>
      </c>
      <c r="O17" s="84">
        <f t="shared" si="3"/>
        <v>0</v>
      </c>
      <c r="P17" s="85">
        <f t="shared" si="4"/>
        <v>0</v>
      </c>
      <c r="R17" s="13"/>
    </row>
    <row r="18" spans="2:18" s="14" customFormat="1" ht="12.75">
      <c r="B18" s="45" t="s">
        <v>22</v>
      </c>
      <c r="C18" s="75" t="s">
        <v>76</v>
      </c>
      <c r="D18" s="70" t="s">
        <v>265</v>
      </c>
      <c r="E18" s="109">
        <v>8</v>
      </c>
      <c r="F18" s="109">
        <v>104.27</v>
      </c>
      <c r="G18" s="106">
        <f aca="true" t="shared" si="6" ref="G18:G86">E18*F18</f>
        <v>834.16</v>
      </c>
      <c r="H18" s="106">
        <v>8</v>
      </c>
      <c r="I18" s="106">
        <f t="shared" si="0"/>
        <v>834.16</v>
      </c>
      <c r="J18" s="119">
        <f t="shared" si="5"/>
        <v>1</v>
      </c>
      <c r="K18" s="61"/>
      <c r="L18" s="61">
        <f t="shared" si="1"/>
        <v>0</v>
      </c>
      <c r="M18" s="62">
        <f t="shared" si="2"/>
        <v>0</v>
      </c>
      <c r="N18" s="61">
        <f t="shared" si="3"/>
        <v>8</v>
      </c>
      <c r="O18" s="61">
        <f t="shared" si="3"/>
        <v>834.16</v>
      </c>
      <c r="P18" s="62">
        <f t="shared" si="4"/>
        <v>1</v>
      </c>
      <c r="R18" s="13"/>
    </row>
    <row r="19" spans="2:18" s="14" customFormat="1" ht="51">
      <c r="B19" s="45" t="s">
        <v>82</v>
      </c>
      <c r="C19" s="73" t="s">
        <v>157</v>
      </c>
      <c r="D19" s="70" t="s">
        <v>32</v>
      </c>
      <c r="E19" s="106">
        <v>210</v>
      </c>
      <c r="F19" s="110" t="s">
        <v>284</v>
      </c>
      <c r="G19" s="106">
        <f t="shared" si="6"/>
        <v>16734.899999999998</v>
      </c>
      <c r="H19" s="106">
        <v>210</v>
      </c>
      <c r="I19" s="106">
        <f t="shared" si="0"/>
        <v>16734.899999999998</v>
      </c>
      <c r="J19" s="119">
        <f t="shared" si="5"/>
        <v>1</v>
      </c>
      <c r="K19" s="61"/>
      <c r="L19" s="61">
        <f t="shared" si="1"/>
        <v>0</v>
      </c>
      <c r="M19" s="62">
        <f>IF(K19&gt;0,L19/(E19*F19),K19)</f>
        <v>0</v>
      </c>
      <c r="N19" s="61">
        <f>K19+H19</f>
        <v>210</v>
      </c>
      <c r="O19" s="61">
        <f>L19+I19</f>
        <v>16734.899999999998</v>
      </c>
      <c r="P19" s="62">
        <f>IF(N19&gt;0,O19/(E19*F19),N19)</f>
        <v>1</v>
      </c>
      <c r="R19" s="13"/>
    </row>
    <row r="20" spans="2:18" s="14" customFormat="1" ht="51">
      <c r="B20" s="45" t="s">
        <v>83</v>
      </c>
      <c r="C20" s="75" t="s">
        <v>158</v>
      </c>
      <c r="D20" s="70" t="s">
        <v>266</v>
      </c>
      <c r="E20" s="106">
        <v>8</v>
      </c>
      <c r="F20" s="106">
        <v>260.96</v>
      </c>
      <c r="G20" s="106">
        <f aca="true" t="shared" si="7" ref="G20:G25">E20*F20</f>
        <v>2087.68</v>
      </c>
      <c r="H20" s="106">
        <v>4</v>
      </c>
      <c r="I20" s="106">
        <f aca="true" t="shared" si="8" ref="I20:I25">H20*F20</f>
        <v>1043.84</v>
      </c>
      <c r="J20" s="119">
        <f aca="true" t="shared" si="9" ref="J20:J25">IF(H20&gt;0,I20/(E20*F20),H20)</f>
        <v>0.5</v>
      </c>
      <c r="K20" s="61">
        <v>1</v>
      </c>
      <c r="L20" s="61">
        <f t="shared" si="1"/>
        <v>260.96</v>
      </c>
      <c r="M20" s="62">
        <f aca="true" t="shared" si="10" ref="M20:M25">IF(K20&gt;0,L20/(E20*F20),K20)</f>
        <v>0.125</v>
      </c>
      <c r="N20" s="61">
        <f aca="true" t="shared" si="11" ref="N20:N25">K20+H20</f>
        <v>5</v>
      </c>
      <c r="O20" s="61">
        <f aca="true" t="shared" si="12" ref="O20:O25">L20+I20</f>
        <v>1304.8</v>
      </c>
      <c r="P20" s="62">
        <f aca="true" t="shared" si="13" ref="P20:P25">IF(N20&gt;0,O20/(E20*F20),N20)</f>
        <v>0.625</v>
      </c>
      <c r="R20" s="13"/>
    </row>
    <row r="21" spans="2:18" s="14" customFormat="1" ht="25.5">
      <c r="B21" s="45" t="s">
        <v>84</v>
      </c>
      <c r="C21" s="73" t="s">
        <v>159</v>
      </c>
      <c r="D21" s="70" t="s">
        <v>32</v>
      </c>
      <c r="E21" s="106">
        <v>590</v>
      </c>
      <c r="F21" s="106" t="s">
        <v>274</v>
      </c>
      <c r="G21" s="106">
        <f t="shared" si="7"/>
        <v>2684.5</v>
      </c>
      <c r="H21" s="106">
        <v>590</v>
      </c>
      <c r="I21" s="106">
        <f t="shared" si="8"/>
        <v>2684.5</v>
      </c>
      <c r="J21" s="119">
        <f t="shared" si="9"/>
        <v>1</v>
      </c>
      <c r="K21" s="61"/>
      <c r="L21" s="61">
        <f t="shared" si="1"/>
        <v>0</v>
      </c>
      <c r="M21" s="62">
        <f>IF(K21&gt;0,L21/(E21*F21),K21)</f>
        <v>0</v>
      </c>
      <c r="N21" s="61">
        <f>K21+H21</f>
        <v>590</v>
      </c>
      <c r="O21" s="61">
        <f>L21+I21</f>
        <v>2684.5</v>
      </c>
      <c r="P21" s="62">
        <f>IF(N21&gt;0,O21/(E21*F21),N21)</f>
        <v>1</v>
      </c>
      <c r="R21" s="13"/>
    </row>
    <row r="22" spans="2:18" s="14" customFormat="1" ht="12.75">
      <c r="B22" s="65">
        <v>3</v>
      </c>
      <c r="C22" s="95" t="s">
        <v>160</v>
      </c>
      <c r="D22" s="86"/>
      <c r="E22" s="111"/>
      <c r="F22" s="111"/>
      <c r="G22" s="107"/>
      <c r="H22" s="84"/>
      <c r="I22" s="69">
        <f t="shared" si="8"/>
        <v>0</v>
      </c>
      <c r="J22" s="85">
        <f t="shared" si="9"/>
        <v>0</v>
      </c>
      <c r="K22" s="84"/>
      <c r="L22" s="84">
        <f aca="true" t="shared" si="14" ref="L22:L44">K22*F22</f>
        <v>0</v>
      </c>
      <c r="M22" s="85">
        <f>IF(K22&gt;0,L22/(E22*F22),K22)</f>
        <v>0</v>
      </c>
      <c r="N22" s="84">
        <f t="shared" si="11"/>
        <v>0</v>
      </c>
      <c r="O22" s="84">
        <f t="shared" si="12"/>
        <v>0</v>
      </c>
      <c r="P22" s="85">
        <f t="shared" si="13"/>
        <v>0</v>
      </c>
      <c r="R22" s="13"/>
    </row>
    <row r="23" spans="2:18" s="14" customFormat="1" ht="19.5" customHeight="1">
      <c r="B23" s="45" t="s">
        <v>27</v>
      </c>
      <c r="C23" s="75" t="s">
        <v>161</v>
      </c>
      <c r="D23" s="71" t="s">
        <v>265</v>
      </c>
      <c r="E23" s="110">
        <v>820</v>
      </c>
      <c r="F23" s="110">
        <v>11.68</v>
      </c>
      <c r="G23" s="106">
        <f t="shared" si="7"/>
        <v>9577.6</v>
      </c>
      <c r="H23" s="106">
        <v>820</v>
      </c>
      <c r="I23" s="106">
        <f t="shared" si="8"/>
        <v>9577.6</v>
      </c>
      <c r="J23" s="119">
        <f t="shared" si="9"/>
        <v>1</v>
      </c>
      <c r="K23" s="61"/>
      <c r="L23" s="61">
        <f t="shared" si="14"/>
        <v>0</v>
      </c>
      <c r="M23" s="62">
        <f t="shared" si="10"/>
        <v>0</v>
      </c>
      <c r="N23" s="61">
        <f t="shared" si="11"/>
        <v>820</v>
      </c>
      <c r="O23" s="61">
        <f t="shared" si="12"/>
        <v>9577.6</v>
      </c>
      <c r="P23" s="62">
        <f t="shared" si="13"/>
        <v>1</v>
      </c>
      <c r="R23" s="13"/>
    </row>
    <row r="24" spans="2:18" s="87" customFormat="1" ht="12.75">
      <c r="B24" s="65">
        <v>4</v>
      </c>
      <c r="C24" s="95" t="s">
        <v>162</v>
      </c>
      <c r="D24" s="83"/>
      <c r="E24" s="107"/>
      <c r="F24" s="107"/>
      <c r="G24" s="107"/>
      <c r="H24" s="84"/>
      <c r="I24" s="69">
        <f t="shared" si="8"/>
        <v>0</v>
      </c>
      <c r="J24" s="85">
        <f t="shared" si="9"/>
        <v>0</v>
      </c>
      <c r="K24" s="84"/>
      <c r="L24" s="84">
        <f t="shared" si="14"/>
        <v>0</v>
      </c>
      <c r="M24" s="85">
        <f t="shared" si="10"/>
        <v>0</v>
      </c>
      <c r="N24" s="84">
        <f t="shared" si="11"/>
        <v>0</v>
      </c>
      <c r="O24" s="84">
        <f t="shared" si="12"/>
        <v>0</v>
      </c>
      <c r="P24" s="85">
        <f t="shared" si="13"/>
        <v>0</v>
      </c>
      <c r="R24" s="88"/>
    </row>
    <row r="25" spans="2:18" s="14" customFormat="1" ht="63.75">
      <c r="B25" s="45" t="s">
        <v>23</v>
      </c>
      <c r="C25" s="75" t="s">
        <v>163</v>
      </c>
      <c r="D25" s="72" t="s">
        <v>31</v>
      </c>
      <c r="E25" s="106">
        <v>4</v>
      </c>
      <c r="F25" s="106">
        <v>908.52</v>
      </c>
      <c r="G25" s="106">
        <f t="shared" si="7"/>
        <v>3634.08</v>
      </c>
      <c r="H25" s="106">
        <v>4</v>
      </c>
      <c r="I25" s="106">
        <f t="shared" si="8"/>
        <v>3634.08</v>
      </c>
      <c r="J25" s="119">
        <f t="shared" si="9"/>
        <v>1</v>
      </c>
      <c r="K25" s="61"/>
      <c r="L25" s="61">
        <f t="shared" si="14"/>
        <v>0</v>
      </c>
      <c r="M25" s="62">
        <f t="shared" si="10"/>
        <v>0</v>
      </c>
      <c r="N25" s="61">
        <f t="shared" si="11"/>
        <v>4</v>
      </c>
      <c r="O25" s="61">
        <f t="shared" si="12"/>
        <v>3634.08</v>
      </c>
      <c r="P25" s="62">
        <f t="shared" si="13"/>
        <v>1</v>
      </c>
      <c r="R25" s="13"/>
    </row>
    <row r="26" spans="2:18" s="14" customFormat="1" ht="38.25">
      <c r="B26" s="45" t="s">
        <v>61</v>
      </c>
      <c r="C26" s="73" t="s">
        <v>77</v>
      </c>
      <c r="D26" s="45" t="s">
        <v>265</v>
      </c>
      <c r="E26" s="106">
        <v>9.36</v>
      </c>
      <c r="F26" s="106">
        <v>401.11</v>
      </c>
      <c r="G26" s="106">
        <f t="shared" si="6"/>
        <v>3754.3896</v>
      </c>
      <c r="H26" s="61"/>
      <c r="I26" s="74">
        <f t="shared" si="0"/>
        <v>0</v>
      </c>
      <c r="J26" s="62">
        <f t="shared" si="5"/>
        <v>0</v>
      </c>
      <c r="K26" s="61">
        <v>9.36</v>
      </c>
      <c r="L26" s="61">
        <f t="shared" si="14"/>
        <v>3754.3896</v>
      </c>
      <c r="M26" s="62">
        <f t="shared" si="2"/>
        <v>1</v>
      </c>
      <c r="N26" s="61">
        <f aca="true" t="shared" si="15" ref="N26:O32">K26+H26</f>
        <v>9.36</v>
      </c>
      <c r="O26" s="61">
        <f t="shared" si="15"/>
        <v>3754.3896</v>
      </c>
      <c r="P26" s="62">
        <f t="shared" si="4"/>
        <v>1</v>
      </c>
      <c r="R26" s="13"/>
    </row>
    <row r="27" spans="2:18" s="87" customFormat="1" ht="12.75">
      <c r="B27" s="65">
        <v>5</v>
      </c>
      <c r="C27" s="93" t="s">
        <v>164</v>
      </c>
      <c r="D27" s="94"/>
      <c r="E27" s="112"/>
      <c r="F27" s="112"/>
      <c r="G27" s="107"/>
      <c r="H27" s="84"/>
      <c r="I27" s="69">
        <f t="shared" si="0"/>
        <v>0</v>
      </c>
      <c r="J27" s="85">
        <f t="shared" si="5"/>
        <v>0</v>
      </c>
      <c r="K27" s="84"/>
      <c r="L27" s="84">
        <f t="shared" si="14"/>
        <v>0</v>
      </c>
      <c r="M27" s="85">
        <f t="shared" si="2"/>
        <v>0</v>
      </c>
      <c r="N27" s="84">
        <f t="shared" si="15"/>
        <v>0</v>
      </c>
      <c r="O27" s="84">
        <f t="shared" si="15"/>
        <v>0</v>
      </c>
      <c r="P27" s="85">
        <f t="shared" si="4"/>
        <v>0</v>
      </c>
      <c r="R27" s="88"/>
    </row>
    <row r="28" spans="2:18" s="14" customFormat="1" ht="38.25">
      <c r="B28" s="45" t="s">
        <v>28</v>
      </c>
      <c r="C28" s="73" t="s">
        <v>165</v>
      </c>
      <c r="D28" s="45" t="s">
        <v>265</v>
      </c>
      <c r="E28" s="106">
        <v>5</v>
      </c>
      <c r="F28" s="106" t="s">
        <v>275</v>
      </c>
      <c r="G28" s="106">
        <f t="shared" si="6"/>
        <v>180.9</v>
      </c>
      <c r="H28" s="106">
        <v>5</v>
      </c>
      <c r="I28" s="106">
        <f t="shared" si="0"/>
        <v>180.9</v>
      </c>
      <c r="J28" s="119">
        <f t="shared" si="5"/>
        <v>1</v>
      </c>
      <c r="K28" s="61"/>
      <c r="L28" s="61">
        <f t="shared" si="14"/>
        <v>0</v>
      </c>
      <c r="M28" s="62">
        <f t="shared" si="2"/>
        <v>0</v>
      </c>
      <c r="N28" s="61">
        <f t="shared" si="15"/>
        <v>5</v>
      </c>
      <c r="O28" s="61">
        <f t="shared" si="15"/>
        <v>180.9</v>
      </c>
      <c r="P28" s="62">
        <f t="shared" si="4"/>
        <v>1</v>
      </c>
      <c r="R28" s="13"/>
    </row>
    <row r="29" spans="2:18" s="87" customFormat="1" ht="12.75">
      <c r="B29" s="65">
        <v>6</v>
      </c>
      <c r="C29" s="93" t="s">
        <v>166</v>
      </c>
      <c r="D29" s="94"/>
      <c r="E29" s="112"/>
      <c r="F29" s="112"/>
      <c r="G29" s="107"/>
      <c r="H29" s="84"/>
      <c r="I29" s="69">
        <f>H29*F29</f>
        <v>0</v>
      </c>
      <c r="J29" s="85">
        <f>IF(H29&gt;0,I29/(E29*F29),H29)</f>
        <v>0</v>
      </c>
      <c r="K29" s="84"/>
      <c r="L29" s="84">
        <f t="shared" si="14"/>
        <v>0</v>
      </c>
      <c r="M29" s="85">
        <f>IF(K29&gt;0,L29/(E29*F29),K29)</f>
        <v>0</v>
      </c>
      <c r="N29" s="84">
        <f t="shared" si="15"/>
        <v>0</v>
      </c>
      <c r="O29" s="84">
        <f t="shared" si="15"/>
        <v>0</v>
      </c>
      <c r="P29" s="85">
        <f>IF(N29&gt;0,O29/(E29*F29),N29)</f>
        <v>0</v>
      </c>
      <c r="R29" s="88"/>
    </row>
    <row r="30" spans="2:18" s="14" customFormat="1" ht="38.25">
      <c r="B30" s="45" t="s">
        <v>29</v>
      </c>
      <c r="C30" s="73" t="s">
        <v>167</v>
      </c>
      <c r="D30" s="71" t="s">
        <v>32</v>
      </c>
      <c r="E30" s="110">
        <v>30</v>
      </c>
      <c r="F30" s="110">
        <v>22.96</v>
      </c>
      <c r="G30" s="106">
        <f>E30*F30</f>
        <v>688.8000000000001</v>
      </c>
      <c r="H30" s="106">
        <v>30</v>
      </c>
      <c r="I30" s="106">
        <f>H30*F30</f>
        <v>688.8000000000001</v>
      </c>
      <c r="J30" s="119">
        <f>IF(H30&gt;0,I30/(E30*F30),H30)</f>
        <v>1</v>
      </c>
      <c r="K30" s="61"/>
      <c r="L30" s="61">
        <f t="shared" si="14"/>
        <v>0</v>
      </c>
      <c r="M30" s="62">
        <f>IF(K30&gt;0,L30/(E30*F30),K30)</f>
        <v>0</v>
      </c>
      <c r="N30" s="61">
        <f t="shared" si="15"/>
        <v>30</v>
      </c>
      <c r="O30" s="61">
        <f t="shared" si="15"/>
        <v>688.8000000000001</v>
      </c>
      <c r="P30" s="62">
        <f>IF(N30&gt;0,O30/(E30*F30),N30)</f>
        <v>1</v>
      </c>
      <c r="R30" s="13"/>
    </row>
    <row r="31" spans="2:18" s="87" customFormat="1" ht="12.75">
      <c r="B31" s="65">
        <v>7</v>
      </c>
      <c r="C31" s="95" t="s">
        <v>168</v>
      </c>
      <c r="D31" s="65"/>
      <c r="E31" s="107"/>
      <c r="F31" s="107"/>
      <c r="G31" s="107"/>
      <c r="H31" s="84"/>
      <c r="I31" s="69">
        <f t="shared" si="0"/>
        <v>0</v>
      </c>
      <c r="J31" s="85">
        <f t="shared" si="5"/>
        <v>0</v>
      </c>
      <c r="K31" s="84"/>
      <c r="L31" s="84">
        <f t="shared" si="14"/>
        <v>0</v>
      </c>
      <c r="M31" s="85">
        <f t="shared" si="2"/>
        <v>0</v>
      </c>
      <c r="N31" s="84">
        <f t="shared" si="15"/>
        <v>0</v>
      </c>
      <c r="O31" s="84">
        <f t="shared" si="15"/>
        <v>0</v>
      </c>
      <c r="P31" s="85">
        <f t="shared" si="4"/>
        <v>0</v>
      </c>
      <c r="R31" s="88"/>
    </row>
    <row r="32" spans="2:18" s="14" customFormat="1" ht="12.75">
      <c r="B32" s="45" t="s">
        <v>34</v>
      </c>
      <c r="C32" s="75" t="s">
        <v>169</v>
      </c>
      <c r="D32" s="45" t="s">
        <v>30</v>
      </c>
      <c r="E32" s="106">
        <v>790.48</v>
      </c>
      <c r="F32" s="106">
        <v>14.15</v>
      </c>
      <c r="G32" s="106">
        <f t="shared" si="6"/>
        <v>11185.292000000001</v>
      </c>
      <c r="H32" s="106">
        <v>790.48</v>
      </c>
      <c r="I32" s="106">
        <f t="shared" si="0"/>
        <v>11185.292000000001</v>
      </c>
      <c r="J32" s="119">
        <f t="shared" si="5"/>
        <v>1</v>
      </c>
      <c r="K32" s="61"/>
      <c r="L32" s="61">
        <f t="shared" si="14"/>
        <v>0</v>
      </c>
      <c r="M32" s="62">
        <f t="shared" si="2"/>
        <v>0</v>
      </c>
      <c r="N32" s="61">
        <f t="shared" si="15"/>
        <v>790.48</v>
      </c>
      <c r="O32" s="61">
        <f t="shared" si="15"/>
        <v>11185.292000000001</v>
      </c>
      <c r="P32" s="62">
        <f t="shared" si="4"/>
        <v>1</v>
      </c>
      <c r="R32" s="13"/>
    </row>
    <row r="33" spans="2:18" s="14" customFormat="1" ht="12.75">
      <c r="B33" s="45" t="s">
        <v>35</v>
      </c>
      <c r="C33" s="75" t="s">
        <v>170</v>
      </c>
      <c r="D33" s="71" t="s">
        <v>265</v>
      </c>
      <c r="E33" s="110">
        <v>102.76</v>
      </c>
      <c r="F33" s="110">
        <v>19.45</v>
      </c>
      <c r="G33" s="106">
        <f t="shared" si="6"/>
        <v>1998.682</v>
      </c>
      <c r="H33" s="61"/>
      <c r="I33" s="74">
        <f t="shared" si="0"/>
        <v>0</v>
      </c>
      <c r="J33" s="62">
        <f t="shared" si="5"/>
        <v>0</v>
      </c>
      <c r="K33" s="61"/>
      <c r="L33" s="61">
        <f t="shared" si="14"/>
        <v>0</v>
      </c>
      <c r="M33" s="62">
        <f t="shared" si="2"/>
        <v>0</v>
      </c>
      <c r="N33" s="61">
        <f aca="true" t="shared" si="16" ref="N33:O44">K33+H33</f>
        <v>0</v>
      </c>
      <c r="O33" s="61">
        <f t="shared" si="16"/>
        <v>0</v>
      </c>
      <c r="P33" s="62">
        <f t="shared" si="4"/>
        <v>0</v>
      </c>
      <c r="R33" s="13"/>
    </row>
    <row r="34" spans="2:18" s="87" customFormat="1" ht="12.75">
      <c r="B34" s="65">
        <v>8</v>
      </c>
      <c r="C34" s="93" t="s">
        <v>171</v>
      </c>
      <c r="D34" s="94"/>
      <c r="E34" s="112"/>
      <c r="F34" s="112"/>
      <c r="G34" s="107"/>
      <c r="H34" s="84"/>
      <c r="I34" s="69">
        <f t="shared" si="0"/>
        <v>0</v>
      </c>
      <c r="J34" s="85">
        <f t="shared" si="5"/>
        <v>0</v>
      </c>
      <c r="K34" s="84"/>
      <c r="L34" s="84">
        <f t="shared" si="14"/>
        <v>0</v>
      </c>
      <c r="M34" s="85">
        <f t="shared" si="2"/>
        <v>0</v>
      </c>
      <c r="N34" s="84">
        <f t="shared" si="16"/>
        <v>0</v>
      </c>
      <c r="O34" s="84">
        <f t="shared" si="16"/>
        <v>0</v>
      </c>
      <c r="P34" s="85">
        <f t="shared" si="4"/>
        <v>0</v>
      </c>
      <c r="R34" s="88"/>
    </row>
    <row r="35" spans="2:18" s="14" customFormat="1" ht="25.5">
      <c r="B35" s="45" t="s">
        <v>36</v>
      </c>
      <c r="C35" s="75" t="s">
        <v>172</v>
      </c>
      <c r="D35" s="72" t="s">
        <v>265</v>
      </c>
      <c r="E35" s="106">
        <v>2.52</v>
      </c>
      <c r="F35" s="106">
        <v>281.85</v>
      </c>
      <c r="G35" s="106">
        <f t="shared" si="6"/>
        <v>710.2620000000001</v>
      </c>
      <c r="H35" s="61"/>
      <c r="I35" s="74">
        <f t="shared" si="0"/>
        <v>0</v>
      </c>
      <c r="J35" s="62">
        <f t="shared" si="5"/>
        <v>0</v>
      </c>
      <c r="K35" s="61">
        <v>2.52</v>
      </c>
      <c r="L35" s="61">
        <f t="shared" si="14"/>
        <v>710.2620000000001</v>
      </c>
      <c r="M35" s="62">
        <f t="shared" si="2"/>
        <v>1</v>
      </c>
      <c r="N35" s="61">
        <f t="shared" si="16"/>
        <v>2.52</v>
      </c>
      <c r="O35" s="61">
        <f t="shared" si="16"/>
        <v>710.2620000000001</v>
      </c>
      <c r="P35" s="62">
        <f t="shared" si="4"/>
        <v>1</v>
      </c>
      <c r="R35" s="13"/>
    </row>
    <row r="36" spans="2:18" s="14" customFormat="1" ht="12.75">
      <c r="B36" s="45" t="s">
        <v>62</v>
      </c>
      <c r="C36" s="75" t="s">
        <v>173</v>
      </c>
      <c r="D36" s="71" t="s">
        <v>265</v>
      </c>
      <c r="E36" s="110">
        <v>1</v>
      </c>
      <c r="F36" s="110">
        <v>60.11</v>
      </c>
      <c r="G36" s="106">
        <f>E36*F36</f>
        <v>60.11</v>
      </c>
      <c r="H36" s="61"/>
      <c r="I36" s="74">
        <f>H36*F36</f>
        <v>0</v>
      </c>
      <c r="J36" s="62">
        <f>IF(H36&gt;0,I36/(E36*F36),H36)</f>
        <v>0</v>
      </c>
      <c r="K36" s="61">
        <v>1</v>
      </c>
      <c r="L36" s="61">
        <f t="shared" si="14"/>
        <v>60.11</v>
      </c>
      <c r="M36" s="62">
        <f>IF(K36&gt;0,L36/(E36*F36),K36)</f>
        <v>1</v>
      </c>
      <c r="N36" s="61">
        <f aca="true" t="shared" si="17" ref="N36:O38">K36+H36</f>
        <v>1</v>
      </c>
      <c r="O36" s="61">
        <f t="shared" si="17"/>
        <v>60.11</v>
      </c>
      <c r="P36" s="62">
        <f>IF(N36&gt;0,O36/(E36*F36),N36)</f>
        <v>1</v>
      </c>
      <c r="R36" s="13"/>
    </row>
    <row r="37" spans="2:18" s="87" customFormat="1" ht="12.75">
      <c r="B37" s="65">
        <v>9</v>
      </c>
      <c r="C37" s="93" t="s">
        <v>174</v>
      </c>
      <c r="D37" s="94"/>
      <c r="E37" s="112"/>
      <c r="F37" s="112"/>
      <c r="G37" s="107"/>
      <c r="H37" s="84"/>
      <c r="I37" s="69">
        <f>H37*F37</f>
        <v>0</v>
      </c>
      <c r="J37" s="85">
        <f>IF(H37&gt;0,I37/(E37*F37),H37)</f>
        <v>0</v>
      </c>
      <c r="K37" s="84"/>
      <c r="L37" s="84">
        <f t="shared" si="14"/>
        <v>0</v>
      </c>
      <c r="M37" s="85">
        <f>IF(K37&gt;0,L37/(E37*F37),K37)</f>
        <v>0</v>
      </c>
      <c r="N37" s="84">
        <f t="shared" si="17"/>
        <v>0</v>
      </c>
      <c r="O37" s="84">
        <f t="shared" si="17"/>
        <v>0</v>
      </c>
      <c r="P37" s="85">
        <f>IF(N37&gt;0,O37/(E37*F37),N37)</f>
        <v>0</v>
      </c>
      <c r="R37" s="88"/>
    </row>
    <row r="38" spans="2:18" s="14" customFormat="1" ht="25.5">
      <c r="B38" s="45" t="s">
        <v>37</v>
      </c>
      <c r="C38" s="75" t="s">
        <v>175</v>
      </c>
      <c r="D38" s="72" t="s">
        <v>31</v>
      </c>
      <c r="E38" s="106">
        <v>1</v>
      </c>
      <c r="F38" s="106">
        <v>132.19</v>
      </c>
      <c r="G38" s="106">
        <f>E38*F38</f>
        <v>132.19</v>
      </c>
      <c r="H38" s="61"/>
      <c r="I38" s="74">
        <f>H38*F38</f>
        <v>0</v>
      </c>
      <c r="J38" s="62">
        <f>IF(H38&gt;0,I38/(E38*F38),H38)</f>
        <v>0</v>
      </c>
      <c r="K38" s="61"/>
      <c r="L38" s="61">
        <f t="shared" si="14"/>
        <v>0</v>
      </c>
      <c r="M38" s="62">
        <f>IF(K38&gt;0,L38/(E38*F38),K38)</f>
        <v>0</v>
      </c>
      <c r="N38" s="61">
        <f t="shared" si="17"/>
        <v>0</v>
      </c>
      <c r="O38" s="61">
        <f t="shared" si="17"/>
        <v>0</v>
      </c>
      <c r="P38" s="62">
        <f>IF(N38&gt;0,O38/(E38*F38),N38)</f>
        <v>0</v>
      </c>
      <c r="R38" s="13"/>
    </row>
    <row r="39" spans="2:18" s="14" customFormat="1" ht="38.25">
      <c r="B39" s="45" t="s">
        <v>63</v>
      </c>
      <c r="C39" s="75" t="s">
        <v>176</v>
      </c>
      <c r="D39" s="45" t="s">
        <v>31</v>
      </c>
      <c r="E39" s="106">
        <v>1</v>
      </c>
      <c r="F39" s="106">
        <v>669.7</v>
      </c>
      <c r="G39" s="106">
        <f t="shared" si="6"/>
        <v>669.7</v>
      </c>
      <c r="H39" s="61"/>
      <c r="I39" s="74">
        <f t="shared" si="0"/>
        <v>0</v>
      </c>
      <c r="J39" s="62">
        <f t="shared" si="5"/>
        <v>0</v>
      </c>
      <c r="K39" s="61"/>
      <c r="L39" s="61">
        <f t="shared" si="14"/>
        <v>0</v>
      </c>
      <c r="M39" s="62">
        <f t="shared" si="2"/>
        <v>0</v>
      </c>
      <c r="N39" s="61">
        <f t="shared" si="16"/>
        <v>0</v>
      </c>
      <c r="O39" s="61">
        <f t="shared" si="16"/>
        <v>0</v>
      </c>
      <c r="P39" s="62">
        <f t="shared" si="4"/>
        <v>0</v>
      </c>
      <c r="R39" s="13"/>
    </row>
    <row r="40" spans="2:18" s="14" customFormat="1" ht="12.75">
      <c r="B40" s="45" t="s">
        <v>64</v>
      </c>
      <c r="C40" s="75" t="s">
        <v>177</v>
      </c>
      <c r="D40" s="71" t="s">
        <v>31</v>
      </c>
      <c r="E40" s="110">
        <v>2</v>
      </c>
      <c r="F40" s="110">
        <v>386.11</v>
      </c>
      <c r="G40" s="106">
        <f t="shared" si="6"/>
        <v>772.22</v>
      </c>
      <c r="H40" s="61"/>
      <c r="I40" s="74">
        <f t="shared" si="0"/>
        <v>0</v>
      </c>
      <c r="J40" s="62">
        <f t="shared" si="5"/>
        <v>0</v>
      </c>
      <c r="K40" s="61"/>
      <c r="L40" s="61">
        <f t="shared" si="14"/>
        <v>0</v>
      </c>
      <c r="M40" s="62">
        <f t="shared" si="2"/>
        <v>0</v>
      </c>
      <c r="N40" s="61">
        <f t="shared" si="16"/>
        <v>0</v>
      </c>
      <c r="O40" s="61">
        <f t="shared" si="16"/>
        <v>0</v>
      </c>
      <c r="P40" s="62">
        <f t="shared" si="4"/>
        <v>0</v>
      </c>
      <c r="R40" s="13"/>
    </row>
    <row r="41" spans="2:18" s="14" customFormat="1" ht="12.75">
      <c r="B41" s="45" t="s">
        <v>65</v>
      </c>
      <c r="C41" s="75" t="s">
        <v>178</v>
      </c>
      <c r="D41" s="71" t="s">
        <v>31</v>
      </c>
      <c r="E41" s="110">
        <v>2</v>
      </c>
      <c r="F41" s="110">
        <v>122.29</v>
      </c>
      <c r="G41" s="106">
        <f t="shared" si="6"/>
        <v>244.58</v>
      </c>
      <c r="H41" s="61"/>
      <c r="I41" s="74">
        <f t="shared" si="0"/>
        <v>0</v>
      </c>
      <c r="J41" s="62">
        <f t="shared" si="5"/>
        <v>0</v>
      </c>
      <c r="K41" s="61"/>
      <c r="L41" s="61">
        <f t="shared" si="14"/>
        <v>0</v>
      </c>
      <c r="M41" s="62">
        <f t="shared" si="2"/>
        <v>0</v>
      </c>
      <c r="N41" s="61">
        <f t="shared" si="16"/>
        <v>0</v>
      </c>
      <c r="O41" s="61">
        <f t="shared" si="16"/>
        <v>0</v>
      </c>
      <c r="P41" s="62">
        <f t="shared" si="4"/>
        <v>0</v>
      </c>
      <c r="R41" s="13"/>
    </row>
    <row r="42" spans="2:18" s="14" customFormat="1" ht="25.5">
      <c r="B42" s="45" t="s">
        <v>66</v>
      </c>
      <c r="C42" s="75" t="s">
        <v>179</v>
      </c>
      <c r="D42" s="72" t="s">
        <v>31</v>
      </c>
      <c r="E42" s="106">
        <v>2</v>
      </c>
      <c r="F42" s="106">
        <v>607.66</v>
      </c>
      <c r="G42" s="106">
        <f t="shared" si="6"/>
        <v>1215.32</v>
      </c>
      <c r="H42" s="61"/>
      <c r="I42" s="74">
        <f t="shared" si="0"/>
        <v>0</v>
      </c>
      <c r="J42" s="62">
        <f t="shared" si="5"/>
        <v>0</v>
      </c>
      <c r="K42" s="61"/>
      <c r="L42" s="61">
        <f t="shared" si="14"/>
        <v>0</v>
      </c>
      <c r="M42" s="62">
        <f t="shared" si="2"/>
        <v>0</v>
      </c>
      <c r="N42" s="61">
        <f t="shared" si="16"/>
        <v>0</v>
      </c>
      <c r="O42" s="61">
        <f t="shared" si="16"/>
        <v>0</v>
      </c>
      <c r="P42" s="62">
        <f t="shared" si="4"/>
        <v>0</v>
      </c>
      <c r="R42" s="13"/>
    </row>
    <row r="43" spans="2:18" s="14" customFormat="1" ht="25.5">
      <c r="B43" s="45" t="s">
        <v>67</v>
      </c>
      <c r="C43" s="73" t="s">
        <v>180</v>
      </c>
      <c r="D43" s="45" t="s">
        <v>265</v>
      </c>
      <c r="E43" s="106">
        <v>300</v>
      </c>
      <c r="F43" s="106">
        <v>8.32</v>
      </c>
      <c r="G43" s="106">
        <f t="shared" si="6"/>
        <v>2496</v>
      </c>
      <c r="H43" s="61"/>
      <c r="I43" s="74">
        <f t="shared" si="0"/>
        <v>0</v>
      </c>
      <c r="J43" s="62">
        <f t="shared" si="5"/>
        <v>0</v>
      </c>
      <c r="K43" s="61"/>
      <c r="L43" s="61">
        <f t="shared" si="14"/>
        <v>0</v>
      </c>
      <c r="M43" s="62">
        <f t="shared" si="2"/>
        <v>0</v>
      </c>
      <c r="N43" s="61"/>
      <c r="O43" s="61">
        <f t="shared" si="16"/>
        <v>0</v>
      </c>
      <c r="P43" s="62">
        <f t="shared" si="4"/>
        <v>0</v>
      </c>
      <c r="R43" s="13"/>
    </row>
    <row r="44" spans="2:18" s="87" customFormat="1" ht="12.75">
      <c r="B44" s="65">
        <v>10</v>
      </c>
      <c r="C44" s="95" t="s">
        <v>59</v>
      </c>
      <c r="D44" s="65"/>
      <c r="E44" s="107"/>
      <c r="F44" s="107"/>
      <c r="G44" s="107"/>
      <c r="H44" s="84"/>
      <c r="I44" s="69">
        <f aca="true" t="shared" si="18" ref="I44:I54">H44*F44</f>
        <v>0</v>
      </c>
      <c r="J44" s="85">
        <f aca="true" t="shared" si="19" ref="J44:J54">IF(H44&gt;0,I44/(E44*F44),H44)</f>
        <v>0</v>
      </c>
      <c r="K44" s="84"/>
      <c r="L44" s="84">
        <f t="shared" si="14"/>
        <v>0</v>
      </c>
      <c r="M44" s="85">
        <f t="shared" si="2"/>
        <v>0</v>
      </c>
      <c r="N44" s="84">
        <f aca="true" t="shared" si="20" ref="N44:N55">K44+H44</f>
        <v>0</v>
      </c>
      <c r="O44" s="84">
        <f t="shared" si="16"/>
        <v>0</v>
      </c>
      <c r="P44" s="85">
        <f t="shared" si="4"/>
        <v>0</v>
      </c>
      <c r="R44" s="88"/>
    </row>
    <row r="45" spans="2:18" s="14" customFormat="1" ht="38.25">
      <c r="B45" s="45" t="s">
        <v>38</v>
      </c>
      <c r="C45" s="73" t="s">
        <v>181</v>
      </c>
      <c r="D45" s="45" t="s">
        <v>265</v>
      </c>
      <c r="E45" s="106">
        <v>552.6</v>
      </c>
      <c r="F45" s="106" t="s">
        <v>276</v>
      </c>
      <c r="G45" s="106">
        <f aca="true" t="shared" si="21" ref="G45:G54">E45*F45</f>
        <v>9709.182</v>
      </c>
      <c r="H45" s="77"/>
      <c r="I45" s="77">
        <f t="shared" si="18"/>
        <v>0</v>
      </c>
      <c r="J45" s="78">
        <f t="shared" si="19"/>
        <v>0</v>
      </c>
      <c r="K45" s="77"/>
      <c r="L45" s="77">
        <f aca="true" t="shared" si="22" ref="L45:L55">K45*F45</f>
        <v>0</v>
      </c>
      <c r="M45" s="78">
        <f aca="true" t="shared" si="23" ref="M45:M55">IF(K45&gt;0,L45/(E45*F45),K45)</f>
        <v>0</v>
      </c>
      <c r="N45" s="77">
        <f t="shared" si="20"/>
        <v>0</v>
      </c>
      <c r="O45" s="77">
        <f aca="true" t="shared" si="24" ref="O45:O55">L45+I45</f>
        <v>0</v>
      </c>
      <c r="P45" s="78">
        <f aca="true" t="shared" si="25" ref="P45:P55">IF(N45&gt;0,O45/(E45*F45),N45)</f>
        <v>0</v>
      </c>
      <c r="R45" s="13"/>
    </row>
    <row r="46" spans="2:18" s="14" customFormat="1" ht="38.25">
      <c r="B46" s="45" t="s">
        <v>68</v>
      </c>
      <c r="C46" s="75" t="s">
        <v>182</v>
      </c>
      <c r="D46" s="71" t="s">
        <v>32</v>
      </c>
      <c r="E46" s="110">
        <v>239</v>
      </c>
      <c r="F46" s="110">
        <v>15.96</v>
      </c>
      <c r="G46" s="106">
        <f t="shared" si="21"/>
        <v>3814.44</v>
      </c>
      <c r="H46" s="61"/>
      <c r="I46" s="74">
        <f t="shared" si="18"/>
        <v>0</v>
      </c>
      <c r="J46" s="62">
        <f t="shared" si="19"/>
        <v>0</v>
      </c>
      <c r="K46" s="61"/>
      <c r="L46" s="61">
        <f t="shared" si="22"/>
        <v>0</v>
      </c>
      <c r="M46" s="62">
        <f t="shared" si="23"/>
        <v>0</v>
      </c>
      <c r="N46" s="61">
        <f t="shared" si="20"/>
        <v>0</v>
      </c>
      <c r="O46" s="61">
        <f t="shared" si="24"/>
        <v>0</v>
      </c>
      <c r="P46" s="62">
        <f t="shared" si="25"/>
        <v>0</v>
      </c>
      <c r="R46" s="13"/>
    </row>
    <row r="47" spans="2:18" s="14" customFormat="1" ht="48.75" customHeight="1">
      <c r="B47" s="45" t="s">
        <v>69</v>
      </c>
      <c r="C47" s="73" t="s">
        <v>183</v>
      </c>
      <c r="D47" s="71" t="s">
        <v>32</v>
      </c>
      <c r="E47" s="110">
        <v>81</v>
      </c>
      <c r="F47" s="110">
        <v>25.52</v>
      </c>
      <c r="G47" s="106">
        <f t="shared" si="21"/>
        <v>2067.12</v>
      </c>
      <c r="H47" s="61"/>
      <c r="I47" s="74">
        <f t="shared" si="18"/>
        <v>0</v>
      </c>
      <c r="J47" s="62">
        <f t="shared" si="19"/>
        <v>0</v>
      </c>
      <c r="K47" s="61"/>
      <c r="L47" s="61">
        <f t="shared" si="22"/>
        <v>0</v>
      </c>
      <c r="M47" s="62">
        <f t="shared" si="23"/>
        <v>0</v>
      </c>
      <c r="N47" s="61">
        <f t="shared" si="20"/>
        <v>0</v>
      </c>
      <c r="O47" s="61">
        <f t="shared" si="24"/>
        <v>0</v>
      </c>
      <c r="P47" s="62">
        <f t="shared" si="25"/>
        <v>0</v>
      </c>
      <c r="R47" s="13"/>
    </row>
    <row r="48" spans="2:18" s="14" customFormat="1" ht="38.25">
      <c r="B48" s="45" t="s">
        <v>70</v>
      </c>
      <c r="C48" s="75" t="s">
        <v>60</v>
      </c>
      <c r="D48" s="71" t="s">
        <v>265</v>
      </c>
      <c r="E48" s="110">
        <v>1550</v>
      </c>
      <c r="F48" s="110">
        <v>11.79</v>
      </c>
      <c r="G48" s="106">
        <f t="shared" si="21"/>
        <v>18274.5</v>
      </c>
      <c r="H48" s="106">
        <v>1550</v>
      </c>
      <c r="I48" s="106">
        <f t="shared" si="18"/>
        <v>18274.5</v>
      </c>
      <c r="J48" s="119">
        <f t="shared" si="19"/>
        <v>1</v>
      </c>
      <c r="K48" s="61"/>
      <c r="L48" s="61">
        <f t="shared" si="22"/>
        <v>0</v>
      </c>
      <c r="M48" s="62">
        <f t="shared" si="23"/>
        <v>0</v>
      </c>
      <c r="N48" s="61">
        <f t="shared" si="20"/>
        <v>1550</v>
      </c>
      <c r="O48" s="61">
        <f t="shared" si="24"/>
        <v>18274.5</v>
      </c>
      <c r="P48" s="62">
        <f t="shared" si="25"/>
        <v>1</v>
      </c>
      <c r="R48" s="13"/>
    </row>
    <row r="49" spans="2:18" s="14" customFormat="1" ht="38.25">
      <c r="B49" s="45" t="s">
        <v>71</v>
      </c>
      <c r="C49" s="75" t="s">
        <v>184</v>
      </c>
      <c r="D49" s="72" t="s">
        <v>265</v>
      </c>
      <c r="E49" s="106">
        <v>465.6</v>
      </c>
      <c r="F49" s="106">
        <v>14.48</v>
      </c>
      <c r="G49" s="106">
        <f t="shared" si="21"/>
        <v>6741.888000000001</v>
      </c>
      <c r="H49" s="106">
        <v>465.6</v>
      </c>
      <c r="I49" s="106">
        <f t="shared" si="18"/>
        <v>6741.888000000001</v>
      </c>
      <c r="J49" s="119">
        <f t="shared" si="19"/>
        <v>1</v>
      </c>
      <c r="K49" s="61"/>
      <c r="L49" s="61">
        <f t="shared" si="22"/>
        <v>0</v>
      </c>
      <c r="M49" s="62">
        <f t="shared" si="23"/>
        <v>0</v>
      </c>
      <c r="N49" s="61">
        <f t="shared" si="20"/>
        <v>465.6</v>
      </c>
      <c r="O49" s="61">
        <f t="shared" si="24"/>
        <v>6741.888000000001</v>
      </c>
      <c r="P49" s="62">
        <f t="shared" si="25"/>
        <v>1</v>
      </c>
      <c r="R49" s="13"/>
    </row>
    <row r="50" spans="2:18" s="14" customFormat="1" ht="38.25">
      <c r="B50" s="45" t="s">
        <v>72</v>
      </c>
      <c r="C50" s="73" t="s">
        <v>185</v>
      </c>
      <c r="D50" s="45" t="s">
        <v>265</v>
      </c>
      <c r="E50" s="106">
        <v>1938.46</v>
      </c>
      <c r="F50" s="106" t="s">
        <v>285</v>
      </c>
      <c r="G50" s="106">
        <f t="shared" si="21"/>
        <v>20334.4454</v>
      </c>
      <c r="H50" s="106">
        <v>1938.46</v>
      </c>
      <c r="I50" s="106">
        <f t="shared" si="18"/>
        <v>20334.4454</v>
      </c>
      <c r="J50" s="119">
        <f t="shared" si="19"/>
        <v>1</v>
      </c>
      <c r="K50" s="61"/>
      <c r="L50" s="61">
        <f t="shared" si="22"/>
        <v>0</v>
      </c>
      <c r="M50" s="62">
        <f t="shared" si="23"/>
        <v>0</v>
      </c>
      <c r="N50" s="61">
        <f t="shared" si="20"/>
        <v>1938.46</v>
      </c>
      <c r="O50" s="61">
        <f t="shared" si="24"/>
        <v>20334.4454</v>
      </c>
      <c r="P50" s="62">
        <f t="shared" si="25"/>
        <v>1</v>
      </c>
      <c r="R50" s="13"/>
    </row>
    <row r="51" spans="2:18" s="14" customFormat="1" ht="38.25">
      <c r="B51" s="45" t="s">
        <v>73</v>
      </c>
      <c r="C51" s="75" t="s">
        <v>79</v>
      </c>
      <c r="D51" s="45" t="s">
        <v>265</v>
      </c>
      <c r="E51" s="106">
        <v>133.92</v>
      </c>
      <c r="F51" s="106">
        <v>12.1</v>
      </c>
      <c r="G51" s="106">
        <f t="shared" si="21"/>
        <v>1620.4319999999998</v>
      </c>
      <c r="H51" s="106">
        <v>133.92</v>
      </c>
      <c r="I51" s="106">
        <f t="shared" si="18"/>
        <v>1620.4319999999998</v>
      </c>
      <c r="J51" s="119">
        <f t="shared" si="19"/>
        <v>1</v>
      </c>
      <c r="K51" s="106"/>
      <c r="L51" s="61">
        <f t="shared" si="22"/>
        <v>0</v>
      </c>
      <c r="M51" s="62">
        <f t="shared" si="23"/>
        <v>0</v>
      </c>
      <c r="N51" s="61">
        <f t="shared" si="20"/>
        <v>133.92</v>
      </c>
      <c r="O51" s="61">
        <f t="shared" si="24"/>
        <v>1620.4319999999998</v>
      </c>
      <c r="P51" s="62">
        <f t="shared" si="25"/>
        <v>1</v>
      </c>
      <c r="R51" s="13"/>
    </row>
    <row r="52" spans="2:18" s="14" customFormat="1" ht="24.75" customHeight="1">
      <c r="B52" s="45" t="s">
        <v>85</v>
      </c>
      <c r="C52" s="75" t="s">
        <v>186</v>
      </c>
      <c r="D52" s="71" t="s">
        <v>265</v>
      </c>
      <c r="E52" s="110">
        <v>83.1</v>
      </c>
      <c r="F52" s="110">
        <v>10.39</v>
      </c>
      <c r="G52" s="106">
        <f t="shared" si="21"/>
        <v>863.409</v>
      </c>
      <c r="H52" s="61"/>
      <c r="I52" s="74">
        <f t="shared" si="18"/>
        <v>0</v>
      </c>
      <c r="J52" s="62">
        <f t="shared" si="19"/>
        <v>0</v>
      </c>
      <c r="K52" s="61"/>
      <c r="L52" s="61">
        <f t="shared" si="22"/>
        <v>0</v>
      </c>
      <c r="M52" s="62">
        <f t="shared" si="23"/>
        <v>0</v>
      </c>
      <c r="N52" s="61">
        <f t="shared" si="20"/>
        <v>0</v>
      </c>
      <c r="O52" s="61">
        <f t="shared" si="24"/>
        <v>0</v>
      </c>
      <c r="P52" s="62">
        <f t="shared" si="25"/>
        <v>0</v>
      </c>
      <c r="R52" s="13"/>
    </row>
    <row r="53" spans="2:18" s="87" customFormat="1" ht="12.75">
      <c r="B53" s="65">
        <v>11</v>
      </c>
      <c r="C53" s="95" t="s">
        <v>187</v>
      </c>
      <c r="D53" s="94"/>
      <c r="E53" s="112"/>
      <c r="F53" s="112"/>
      <c r="G53" s="107"/>
      <c r="H53" s="84"/>
      <c r="I53" s="69">
        <f t="shared" si="18"/>
        <v>0</v>
      </c>
      <c r="J53" s="85">
        <f t="shared" si="19"/>
        <v>0</v>
      </c>
      <c r="K53" s="84"/>
      <c r="L53" s="84">
        <f t="shared" si="22"/>
        <v>0</v>
      </c>
      <c r="M53" s="85">
        <f t="shared" si="23"/>
        <v>0</v>
      </c>
      <c r="N53" s="84">
        <f t="shared" si="20"/>
        <v>0</v>
      </c>
      <c r="O53" s="84">
        <f t="shared" si="24"/>
        <v>0</v>
      </c>
      <c r="P53" s="85">
        <f t="shared" si="25"/>
        <v>0</v>
      </c>
      <c r="R53" s="88"/>
    </row>
    <row r="54" spans="2:18" s="14" customFormat="1" ht="38.25">
      <c r="B54" s="45" t="s">
        <v>39</v>
      </c>
      <c r="C54" s="73" t="s">
        <v>78</v>
      </c>
      <c r="D54" s="45" t="s">
        <v>31</v>
      </c>
      <c r="E54" s="106">
        <v>4</v>
      </c>
      <c r="F54" s="106" t="s">
        <v>277</v>
      </c>
      <c r="G54" s="106">
        <f t="shared" si="21"/>
        <v>890.92</v>
      </c>
      <c r="H54" s="77"/>
      <c r="I54" s="77">
        <f t="shared" si="18"/>
        <v>0</v>
      </c>
      <c r="J54" s="78">
        <f t="shared" si="19"/>
        <v>0</v>
      </c>
      <c r="K54" s="106"/>
      <c r="L54" s="106">
        <f t="shared" si="22"/>
        <v>0</v>
      </c>
      <c r="M54" s="119">
        <f t="shared" si="23"/>
        <v>0</v>
      </c>
      <c r="N54" s="106">
        <f t="shared" si="20"/>
        <v>0</v>
      </c>
      <c r="O54" s="106">
        <f t="shared" si="24"/>
        <v>0</v>
      </c>
      <c r="P54" s="119">
        <f t="shared" si="25"/>
        <v>0</v>
      </c>
      <c r="R54" s="13"/>
    </row>
    <row r="55" spans="2:18" s="14" customFormat="1" ht="26.25" customHeight="1">
      <c r="B55" s="45" t="s">
        <v>40</v>
      </c>
      <c r="C55" s="79" t="s">
        <v>188</v>
      </c>
      <c r="D55" s="71" t="s">
        <v>31</v>
      </c>
      <c r="E55" s="110">
        <v>4</v>
      </c>
      <c r="F55" s="113">
        <v>82.28</v>
      </c>
      <c r="G55" s="106">
        <f t="shared" si="6"/>
        <v>329.12</v>
      </c>
      <c r="H55" s="61"/>
      <c r="I55" s="74">
        <f t="shared" si="0"/>
        <v>0</v>
      </c>
      <c r="J55" s="62">
        <f t="shared" si="5"/>
        <v>0</v>
      </c>
      <c r="K55" s="61"/>
      <c r="L55" s="61">
        <f t="shared" si="22"/>
        <v>0</v>
      </c>
      <c r="M55" s="62">
        <f t="shared" si="23"/>
        <v>0</v>
      </c>
      <c r="N55" s="61">
        <f t="shared" si="20"/>
        <v>0</v>
      </c>
      <c r="O55" s="61">
        <f t="shared" si="24"/>
        <v>0</v>
      </c>
      <c r="P55" s="62">
        <f t="shared" si="25"/>
        <v>0</v>
      </c>
      <c r="R55" s="13"/>
    </row>
    <row r="56" spans="2:18" s="14" customFormat="1" ht="25.5">
      <c r="B56" s="45" t="s">
        <v>74</v>
      </c>
      <c r="C56" s="75" t="s">
        <v>189</v>
      </c>
      <c r="D56" s="45" t="s">
        <v>32</v>
      </c>
      <c r="E56" s="106">
        <v>30</v>
      </c>
      <c r="F56" s="106">
        <v>10.13</v>
      </c>
      <c r="G56" s="106">
        <f t="shared" si="6"/>
        <v>303.90000000000003</v>
      </c>
      <c r="H56" s="61"/>
      <c r="I56" s="74">
        <f t="shared" si="0"/>
        <v>0</v>
      </c>
      <c r="J56" s="62">
        <f t="shared" si="5"/>
        <v>0</v>
      </c>
      <c r="K56" s="61">
        <v>30</v>
      </c>
      <c r="L56" s="61">
        <f>K56*F56</f>
        <v>303.90000000000003</v>
      </c>
      <c r="M56" s="62">
        <f>IF(K56&gt;0,L56/(E56*F56),K56)</f>
        <v>1</v>
      </c>
      <c r="N56" s="61">
        <f aca="true" t="shared" si="26" ref="N56:O59">K56+H56</f>
        <v>30</v>
      </c>
      <c r="O56" s="61">
        <f t="shared" si="26"/>
        <v>303.90000000000003</v>
      </c>
      <c r="P56" s="62">
        <f>IF(N56&gt;0,O56/(E56*F56),N56)</f>
        <v>1</v>
      </c>
      <c r="R56" s="13"/>
    </row>
    <row r="57" spans="2:18" s="14" customFormat="1" ht="25.5">
      <c r="B57" s="45" t="s">
        <v>75</v>
      </c>
      <c r="C57" s="75" t="s">
        <v>190</v>
      </c>
      <c r="D57" s="71" t="s">
        <v>31</v>
      </c>
      <c r="E57" s="110">
        <v>4</v>
      </c>
      <c r="F57" s="110">
        <v>45.18</v>
      </c>
      <c r="G57" s="106">
        <f t="shared" si="6"/>
        <v>180.72</v>
      </c>
      <c r="H57" s="61"/>
      <c r="I57" s="74">
        <f t="shared" si="0"/>
        <v>0</v>
      </c>
      <c r="J57" s="62">
        <f t="shared" si="5"/>
        <v>0</v>
      </c>
      <c r="K57" s="61">
        <v>4</v>
      </c>
      <c r="L57" s="61">
        <f>K57*F57</f>
        <v>180.72</v>
      </c>
      <c r="M57" s="62">
        <f>IF(K57&gt;0,L57/(E57*F57),K57)</f>
        <v>1</v>
      </c>
      <c r="N57" s="61">
        <f t="shared" si="26"/>
        <v>4</v>
      </c>
      <c r="O57" s="61">
        <f t="shared" si="26"/>
        <v>180.72</v>
      </c>
      <c r="P57" s="62">
        <f>IF(N57&gt;0,O57/(E57*F57),N57)</f>
        <v>1</v>
      </c>
      <c r="R57" s="13"/>
    </row>
    <row r="58" spans="2:18" s="14" customFormat="1" ht="25.5">
      <c r="B58" s="45" t="s">
        <v>86</v>
      </c>
      <c r="C58" s="75" t="s">
        <v>191</v>
      </c>
      <c r="D58" s="71" t="s">
        <v>31</v>
      </c>
      <c r="E58" s="110">
        <v>2</v>
      </c>
      <c r="F58" s="110">
        <v>35.8</v>
      </c>
      <c r="G58" s="106">
        <f t="shared" si="6"/>
        <v>71.6</v>
      </c>
      <c r="H58" s="61"/>
      <c r="I58" s="74">
        <f t="shared" si="0"/>
        <v>0</v>
      </c>
      <c r="J58" s="62">
        <f t="shared" si="5"/>
        <v>0</v>
      </c>
      <c r="K58" s="61">
        <v>2</v>
      </c>
      <c r="L58" s="61">
        <f>K58*F58</f>
        <v>71.6</v>
      </c>
      <c r="M58" s="62">
        <f>IF(K58&gt;0,L58/(E58*F58),K58)</f>
        <v>1</v>
      </c>
      <c r="N58" s="61">
        <f t="shared" si="26"/>
        <v>2</v>
      </c>
      <c r="O58" s="61">
        <f t="shared" si="26"/>
        <v>71.6</v>
      </c>
      <c r="P58" s="62">
        <f>IF(N58&gt;0,O58/(E58*F58),N58)</f>
        <v>1</v>
      </c>
      <c r="R58" s="13"/>
    </row>
    <row r="59" spans="2:18" s="14" customFormat="1" ht="12.75">
      <c r="B59" s="45" t="s">
        <v>87</v>
      </c>
      <c r="C59" s="75" t="s">
        <v>192</v>
      </c>
      <c r="D59" s="72" t="s">
        <v>31</v>
      </c>
      <c r="E59" s="106">
        <v>6</v>
      </c>
      <c r="F59" s="106">
        <v>7.17</v>
      </c>
      <c r="G59" s="106">
        <f t="shared" si="6"/>
        <v>43.019999999999996</v>
      </c>
      <c r="H59" s="61"/>
      <c r="I59" s="74">
        <f t="shared" si="0"/>
        <v>0</v>
      </c>
      <c r="J59" s="62">
        <f t="shared" si="5"/>
        <v>0</v>
      </c>
      <c r="K59" s="61">
        <v>6</v>
      </c>
      <c r="L59" s="61">
        <f>K59*F59</f>
        <v>43.019999999999996</v>
      </c>
      <c r="M59" s="62">
        <f>IF(K59&gt;0,L59/(E59*F59),K59)</f>
        <v>1</v>
      </c>
      <c r="N59" s="61">
        <f t="shared" si="26"/>
        <v>6</v>
      </c>
      <c r="O59" s="61">
        <f t="shared" si="26"/>
        <v>43.019999999999996</v>
      </c>
      <c r="P59" s="62">
        <f>IF(N59&gt;0,O59/(E59*F59),N59)</f>
        <v>1</v>
      </c>
      <c r="R59" s="13"/>
    </row>
    <row r="60" spans="2:18" s="14" customFormat="1" ht="25.5">
      <c r="B60" s="45" t="s">
        <v>88</v>
      </c>
      <c r="C60" s="75" t="s">
        <v>193</v>
      </c>
      <c r="D60" s="45" t="s">
        <v>31</v>
      </c>
      <c r="E60" s="106">
        <v>2</v>
      </c>
      <c r="F60" s="106">
        <v>188.1</v>
      </c>
      <c r="G60" s="106">
        <f aca="true" t="shared" si="27" ref="G60:G65">E60*F60</f>
        <v>376.2</v>
      </c>
      <c r="H60" s="61"/>
      <c r="I60" s="74">
        <f aca="true" t="shared" si="28" ref="I60:I65">H60*F60</f>
        <v>0</v>
      </c>
      <c r="J60" s="62">
        <f aca="true" t="shared" si="29" ref="J60:J65">IF(H60&gt;0,I60/(E60*F60),H60)</f>
        <v>0</v>
      </c>
      <c r="K60" s="61">
        <v>2</v>
      </c>
      <c r="L60" s="61">
        <f aca="true" t="shared" si="30" ref="L60:L69">K60*F60</f>
        <v>376.2</v>
      </c>
      <c r="M60" s="62">
        <f aca="true" t="shared" si="31" ref="M60:M69">IF(K60&gt;0,L60/(E60*F60),K60)</f>
        <v>1</v>
      </c>
      <c r="N60" s="61">
        <f aca="true" t="shared" si="32" ref="N60:N69">K60+H60</f>
        <v>2</v>
      </c>
      <c r="O60" s="61">
        <f aca="true" t="shared" si="33" ref="O60:O69">L60+I60</f>
        <v>376.2</v>
      </c>
      <c r="P60" s="62">
        <f aca="true" t="shared" si="34" ref="P60:P69">IF(N60&gt;0,O60/(E60*F60),N60)</f>
        <v>1</v>
      </c>
      <c r="R60" s="13"/>
    </row>
    <row r="61" spans="2:18" s="14" customFormat="1" ht="38.25">
      <c r="B61" s="45" t="s">
        <v>89</v>
      </c>
      <c r="C61" s="75" t="s">
        <v>194</v>
      </c>
      <c r="D61" s="71" t="s">
        <v>265</v>
      </c>
      <c r="E61" s="110">
        <v>1.6</v>
      </c>
      <c r="F61" s="110">
        <v>257.41</v>
      </c>
      <c r="G61" s="106">
        <f t="shared" si="27"/>
        <v>411.85600000000005</v>
      </c>
      <c r="H61" s="61"/>
      <c r="I61" s="74">
        <f t="shared" si="28"/>
        <v>0</v>
      </c>
      <c r="J61" s="62">
        <f t="shared" si="29"/>
        <v>0</v>
      </c>
      <c r="K61" s="61">
        <v>1.6</v>
      </c>
      <c r="L61" s="61">
        <f t="shared" si="30"/>
        <v>411.85600000000005</v>
      </c>
      <c r="M61" s="62">
        <f t="shared" si="31"/>
        <v>1</v>
      </c>
      <c r="N61" s="61">
        <f t="shared" si="32"/>
        <v>1.6</v>
      </c>
      <c r="O61" s="61">
        <f t="shared" si="33"/>
        <v>411.85600000000005</v>
      </c>
      <c r="P61" s="62">
        <f t="shared" si="34"/>
        <v>1</v>
      </c>
      <c r="R61" s="13"/>
    </row>
    <row r="62" spans="2:18" s="14" customFormat="1" ht="25.5">
      <c r="B62" s="45" t="s">
        <v>90</v>
      </c>
      <c r="C62" s="73" t="s">
        <v>195</v>
      </c>
      <c r="D62" s="45" t="s">
        <v>31</v>
      </c>
      <c r="E62" s="106">
        <v>1</v>
      </c>
      <c r="F62" s="106" t="s">
        <v>286</v>
      </c>
      <c r="G62" s="106">
        <f t="shared" si="27"/>
        <v>268.76</v>
      </c>
      <c r="H62" s="77"/>
      <c r="I62" s="77">
        <f t="shared" si="28"/>
        <v>0</v>
      </c>
      <c r="J62" s="78">
        <f t="shared" si="29"/>
        <v>0</v>
      </c>
      <c r="K62" s="61">
        <v>1</v>
      </c>
      <c r="L62" s="61">
        <f t="shared" si="30"/>
        <v>268.76</v>
      </c>
      <c r="M62" s="62">
        <f t="shared" si="31"/>
        <v>1</v>
      </c>
      <c r="N62" s="61">
        <f t="shared" si="32"/>
        <v>1</v>
      </c>
      <c r="O62" s="61">
        <f t="shared" si="33"/>
        <v>268.76</v>
      </c>
      <c r="P62" s="62">
        <f t="shared" si="34"/>
        <v>1</v>
      </c>
      <c r="R62" s="13"/>
    </row>
    <row r="63" spans="2:18" s="87" customFormat="1" ht="12.75">
      <c r="B63" s="65">
        <v>12</v>
      </c>
      <c r="C63" s="93" t="s">
        <v>48</v>
      </c>
      <c r="D63" s="94"/>
      <c r="E63" s="112"/>
      <c r="F63" s="112"/>
      <c r="G63" s="107"/>
      <c r="H63" s="84"/>
      <c r="I63" s="69">
        <f t="shared" si="28"/>
        <v>0</v>
      </c>
      <c r="J63" s="85">
        <f t="shared" si="29"/>
        <v>0</v>
      </c>
      <c r="K63" s="84"/>
      <c r="L63" s="84">
        <f t="shared" si="30"/>
        <v>0</v>
      </c>
      <c r="M63" s="85">
        <f t="shared" si="31"/>
        <v>0</v>
      </c>
      <c r="N63" s="84">
        <f t="shared" si="32"/>
        <v>0</v>
      </c>
      <c r="O63" s="84">
        <f t="shared" si="33"/>
        <v>0</v>
      </c>
      <c r="P63" s="85">
        <f t="shared" si="34"/>
        <v>0</v>
      </c>
      <c r="R63" s="88"/>
    </row>
    <row r="64" spans="2:18" s="91" customFormat="1" ht="12.75">
      <c r="B64" s="40" t="s">
        <v>41</v>
      </c>
      <c r="C64" s="104" t="s">
        <v>196</v>
      </c>
      <c r="D64" s="105"/>
      <c r="E64" s="108"/>
      <c r="F64" s="108"/>
      <c r="G64" s="108">
        <f t="shared" si="27"/>
        <v>0</v>
      </c>
      <c r="H64" s="63"/>
      <c r="I64" s="58">
        <f t="shared" si="28"/>
        <v>0</v>
      </c>
      <c r="J64" s="64">
        <f t="shared" si="29"/>
        <v>0</v>
      </c>
      <c r="K64" s="63"/>
      <c r="L64" s="63">
        <f t="shared" si="30"/>
        <v>0</v>
      </c>
      <c r="M64" s="64">
        <f t="shared" si="31"/>
        <v>0</v>
      </c>
      <c r="N64" s="63">
        <f t="shared" si="32"/>
        <v>0</v>
      </c>
      <c r="O64" s="63">
        <f t="shared" si="33"/>
        <v>0</v>
      </c>
      <c r="P64" s="64">
        <f t="shared" si="34"/>
        <v>0</v>
      </c>
      <c r="R64" s="92"/>
    </row>
    <row r="65" spans="2:18" s="14" customFormat="1" ht="51">
      <c r="B65" s="45" t="s">
        <v>91</v>
      </c>
      <c r="C65" s="75" t="s">
        <v>197</v>
      </c>
      <c r="D65" s="71" t="s">
        <v>31</v>
      </c>
      <c r="E65" s="110">
        <v>20</v>
      </c>
      <c r="F65" s="110">
        <v>109.88</v>
      </c>
      <c r="G65" s="106">
        <f t="shared" si="27"/>
        <v>2197.6</v>
      </c>
      <c r="H65" s="61"/>
      <c r="I65" s="74">
        <f t="shared" si="28"/>
        <v>0</v>
      </c>
      <c r="J65" s="62">
        <f t="shared" si="29"/>
        <v>0</v>
      </c>
      <c r="K65" s="61"/>
      <c r="L65" s="61">
        <f t="shared" si="30"/>
        <v>0</v>
      </c>
      <c r="M65" s="62">
        <f t="shared" si="31"/>
        <v>0</v>
      </c>
      <c r="N65" s="61">
        <f t="shared" si="32"/>
        <v>0</v>
      </c>
      <c r="O65" s="61">
        <f t="shared" si="33"/>
        <v>0</v>
      </c>
      <c r="P65" s="62">
        <f t="shared" si="34"/>
        <v>0</v>
      </c>
      <c r="R65" s="13"/>
    </row>
    <row r="66" spans="2:18" s="14" customFormat="1" ht="12.75">
      <c r="B66" s="45" t="s">
        <v>92</v>
      </c>
      <c r="C66" s="73" t="s">
        <v>198</v>
      </c>
      <c r="D66" s="45" t="s">
        <v>31</v>
      </c>
      <c r="E66" s="106">
        <v>5</v>
      </c>
      <c r="F66" s="106">
        <v>12.86</v>
      </c>
      <c r="G66" s="106">
        <f t="shared" si="6"/>
        <v>64.3</v>
      </c>
      <c r="H66" s="61"/>
      <c r="I66" s="74">
        <f t="shared" si="0"/>
        <v>0</v>
      </c>
      <c r="J66" s="62">
        <f t="shared" si="5"/>
        <v>0</v>
      </c>
      <c r="K66" s="61"/>
      <c r="L66" s="61">
        <f t="shared" si="30"/>
        <v>0</v>
      </c>
      <c r="M66" s="62">
        <f t="shared" si="31"/>
        <v>0</v>
      </c>
      <c r="N66" s="61">
        <f t="shared" si="32"/>
        <v>0</v>
      </c>
      <c r="O66" s="61">
        <f t="shared" si="33"/>
        <v>0</v>
      </c>
      <c r="P66" s="62">
        <f t="shared" si="34"/>
        <v>0</v>
      </c>
      <c r="R66" s="13"/>
    </row>
    <row r="67" spans="2:18" s="14" customFormat="1" ht="12.75">
      <c r="B67" s="45" t="s">
        <v>93</v>
      </c>
      <c r="C67" s="73" t="s">
        <v>199</v>
      </c>
      <c r="D67" s="45" t="s">
        <v>31</v>
      </c>
      <c r="E67" s="106">
        <v>1</v>
      </c>
      <c r="F67" s="106">
        <v>18.69</v>
      </c>
      <c r="G67" s="106">
        <f t="shared" si="6"/>
        <v>18.69</v>
      </c>
      <c r="H67" s="61"/>
      <c r="I67" s="74">
        <f t="shared" si="0"/>
        <v>0</v>
      </c>
      <c r="J67" s="62">
        <f t="shared" si="5"/>
        <v>0</v>
      </c>
      <c r="K67" s="61"/>
      <c r="L67" s="61">
        <f t="shared" si="30"/>
        <v>0</v>
      </c>
      <c r="M67" s="62">
        <f t="shared" si="31"/>
        <v>0</v>
      </c>
      <c r="N67" s="61">
        <f t="shared" si="32"/>
        <v>0</v>
      </c>
      <c r="O67" s="61">
        <f t="shared" si="33"/>
        <v>0</v>
      </c>
      <c r="P67" s="62">
        <f t="shared" si="34"/>
        <v>0</v>
      </c>
      <c r="R67" s="13"/>
    </row>
    <row r="68" spans="2:18" s="14" customFormat="1" ht="25.5">
      <c r="B68" s="45" t="s">
        <v>94</v>
      </c>
      <c r="C68" s="75" t="s">
        <v>200</v>
      </c>
      <c r="D68" s="72" t="s">
        <v>31</v>
      </c>
      <c r="E68" s="106">
        <v>29</v>
      </c>
      <c r="F68" s="106">
        <v>15.42</v>
      </c>
      <c r="G68" s="106">
        <f t="shared" si="6"/>
        <v>447.18</v>
      </c>
      <c r="H68" s="61"/>
      <c r="I68" s="74">
        <f t="shared" si="0"/>
        <v>0</v>
      </c>
      <c r="J68" s="62">
        <f t="shared" si="5"/>
        <v>0</v>
      </c>
      <c r="K68" s="61"/>
      <c r="L68" s="61">
        <f t="shared" si="30"/>
        <v>0</v>
      </c>
      <c r="M68" s="62">
        <f t="shared" si="31"/>
        <v>0</v>
      </c>
      <c r="N68" s="61">
        <f t="shared" si="32"/>
        <v>0</v>
      </c>
      <c r="O68" s="61">
        <f t="shared" si="33"/>
        <v>0</v>
      </c>
      <c r="P68" s="62">
        <f t="shared" si="34"/>
        <v>0</v>
      </c>
      <c r="R68" s="13"/>
    </row>
    <row r="69" spans="2:18" s="14" customFormat="1" ht="39" customHeight="1">
      <c r="B69" s="45" t="s">
        <v>95</v>
      </c>
      <c r="C69" s="75" t="s">
        <v>201</v>
      </c>
      <c r="D69" s="71" t="s">
        <v>31</v>
      </c>
      <c r="E69" s="110">
        <v>1</v>
      </c>
      <c r="F69" s="110">
        <v>17.95</v>
      </c>
      <c r="G69" s="106">
        <f t="shared" si="6"/>
        <v>17.95</v>
      </c>
      <c r="H69" s="61"/>
      <c r="I69" s="74">
        <f t="shared" si="0"/>
        <v>0</v>
      </c>
      <c r="J69" s="62">
        <f t="shared" si="5"/>
        <v>0</v>
      </c>
      <c r="K69" s="61"/>
      <c r="L69" s="61">
        <f t="shared" si="30"/>
        <v>0</v>
      </c>
      <c r="M69" s="62">
        <f t="shared" si="31"/>
        <v>0</v>
      </c>
      <c r="N69" s="61">
        <f t="shared" si="32"/>
        <v>0</v>
      </c>
      <c r="O69" s="61">
        <f t="shared" si="33"/>
        <v>0</v>
      </c>
      <c r="P69" s="62">
        <f t="shared" si="34"/>
        <v>0</v>
      </c>
      <c r="R69" s="13"/>
    </row>
    <row r="70" spans="2:18" s="14" customFormat="1" ht="25.5">
      <c r="B70" s="45" t="s">
        <v>96</v>
      </c>
      <c r="C70" s="73" t="s">
        <v>202</v>
      </c>
      <c r="D70" s="45" t="s">
        <v>31</v>
      </c>
      <c r="E70" s="106">
        <v>1</v>
      </c>
      <c r="F70" s="106" t="s">
        <v>278</v>
      </c>
      <c r="G70" s="106">
        <f t="shared" si="6"/>
        <v>35.59</v>
      </c>
      <c r="H70" s="77"/>
      <c r="I70" s="77">
        <f t="shared" si="0"/>
        <v>0</v>
      </c>
      <c r="J70" s="78">
        <f t="shared" si="5"/>
        <v>0</v>
      </c>
      <c r="K70" s="77"/>
      <c r="L70" s="77">
        <f aca="true" t="shared" si="35" ref="L70:L80">K70*F70</f>
        <v>0</v>
      </c>
      <c r="M70" s="78">
        <f aca="true" t="shared" si="36" ref="M70:M86">IF(K70&gt;0,L70/(E70*F70),K70)</f>
        <v>0</v>
      </c>
      <c r="N70" s="77">
        <f aca="true" t="shared" si="37" ref="N70:N80">K70+H70</f>
        <v>0</v>
      </c>
      <c r="O70" s="77">
        <f aca="true" t="shared" si="38" ref="O70:O80">L70+I70</f>
        <v>0</v>
      </c>
      <c r="P70" s="78">
        <f aca="true" t="shared" si="39" ref="P70:P96">IF(N70&gt;0,O70/(E70*F70),N70)</f>
        <v>0</v>
      </c>
      <c r="R70" s="13"/>
    </row>
    <row r="71" spans="2:18" s="14" customFormat="1" ht="25.5">
      <c r="B71" s="45" t="s">
        <v>97</v>
      </c>
      <c r="C71" s="75" t="s">
        <v>203</v>
      </c>
      <c r="D71" s="72" t="s">
        <v>31</v>
      </c>
      <c r="E71" s="106">
        <v>1</v>
      </c>
      <c r="F71" s="106">
        <v>27.32</v>
      </c>
      <c r="G71" s="106">
        <f>E71*F71</f>
        <v>27.32</v>
      </c>
      <c r="H71" s="61"/>
      <c r="I71" s="74">
        <f>H71*F71</f>
        <v>0</v>
      </c>
      <c r="J71" s="62">
        <f>IF(H71&gt;0,I71/(E71*F71),H71)</f>
        <v>0</v>
      </c>
      <c r="K71" s="61"/>
      <c r="L71" s="61">
        <f>K71*F71</f>
        <v>0</v>
      </c>
      <c r="M71" s="62">
        <f>IF(K71&gt;0,L71/(E71*F71),K71)</f>
        <v>0</v>
      </c>
      <c r="N71" s="61">
        <f aca="true" t="shared" si="40" ref="N71:O73">K71+H71</f>
        <v>0</v>
      </c>
      <c r="O71" s="61">
        <f t="shared" si="40"/>
        <v>0</v>
      </c>
      <c r="P71" s="62">
        <f>IF(N71&gt;0,O71/(E71*F71),N71)</f>
        <v>0</v>
      </c>
      <c r="R71" s="13"/>
    </row>
    <row r="72" spans="2:18" s="14" customFormat="1" ht="12.75">
      <c r="B72" s="45" t="s">
        <v>98</v>
      </c>
      <c r="C72" s="75" t="s">
        <v>58</v>
      </c>
      <c r="D72" s="71" t="s">
        <v>31</v>
      </c>
      <c r="E72" s="110">
        <v>4</v>
      </c>
      <c r="F72" s="110">
        <v>42.35</v>
      </c>
      <c r="G72" s="106">
        <f>E72*F72</f>
        <v>169.4</v>
      </c>
      <c r="H72" s="61"/>
      <c r="I72" s="74">
        <f>H72*F72</f>
        <v>0</v>
      </c>
      <c r="J72" s="62">
        <f>IF(H72&gt;0,I72/(E72*F72),H72)</f>
        <v>0</v>
      </c>
      <c r="K72" s="61"/>
      <c r="L72" s="61">
        <f>K72*F72</f>
        <v>0</v>
      </c>
      <c r="M72" s="62">
        <f>IF(K72&gt;0,L72/(E72*F72),K72)</f>
        <v>0</v>
      </c>
      <c r="N72" s="61">
        <f t="shared" si="40"/>
        <v>0</v>
      </c>
      <c r="O72" s="61">
        <f t="shared" si="40"/>
        <v>0</v>
      </c>
      <c r="P72" s="62">
        <f>IF(N72&gt;0,O72/(E72*F72),N72)</f>
        <v>0</v>
      </c>
      <c r="R72" s="13"/>
    </row>
    <row r="73" spans="2:18" s="14" customFormat="1" ht="51">
      <c r="B73" s="45" t="s">
        <v>99</v>
      </c>
      <c r="C73" s="73" t="s">
        <v>204</v>
      </c>
      <c r="D73" s="71" t="s">
        <v>31</v>
      </c>
      <c r="E73" s="110">
        <v>8</v>
      </c>
      <c r="F73" s="110">
        <v>88.65</v>
      </c>
      <c r="G73" s="106">
        <f>E73*F73</f>
        <v>709.2</v>
      </c>
      <c r="H73" s="61"/>
      <c r="I73" s="74">
        <f>H73*F73</f>
        <v>0</v>
      </c>
      <c r="J73" s="62">
        <f>IF(H73&gt;0,I73/(E73*F73),H73)</f>
        <v>0</v>
      </c>
      <c r="K73" s="61"/>
      <c r="L73" s="61">
        <f>K73*F73</f>
        <v>0</v>
      </c>
      <c r="M73" s="62">
        <f>IF(K73&gt;0,L73/(E73*F73),K73)</f>
        <v>0</v>
      </c>
      <c r="N73" s="61">
        <f t="shared" si="40"/>
        <v>0</v>
      </c>
      <c r="O73" s="61">
        <f t="shared" si="40"/>
        <v>0</v>
      </c>
      <c r="P73" s="62">
        <f>IF(N73&gt;0,O73/(E73*F73),N73)</f>
        <v>0</v>
      </c>
      <c r="R73" s="13"/>
    </row>
    <row r="74" spans="2:18" s="14" customFormat="1" ht="51">
      <c r="B74" s="45" t="s">
        <v>100</v>
      </c>
      <c r="C74" s="75" t="s">
        <v>205</v>
      </c>
      <c r="D74" s="72" t="s">
        <v>31</v>
      </c>
      <c r="E74" s="106">
        <v>5</v>
      </c>
      <c r="F74" s="106">
        <v>59.23</v>
      </c>
      <c r="G74" s="106">
        <f t="shared" si="6"/>
        <v>296.15</v>
      </c>
      <c r="H74" s="61"/>
      <c r="I74" s="74">
        <f t="shared" si="0"/>
        <v>0</v>
      </c>
      <c r="J74" s="62">
        <f t="shared" si="5"/>
        <v>0</v>
      </c>
      <c r="K74" s="61"/>
      <c r="L74" s="61">
        <f t="shared" si="35"/>
        <v>0</v>
      </c>
      <c r="M74" s="62">
        <f t="shared" si="36"/>
        <v>0</v>
      </c>
      <c r="N74" s="61">
        <f t="shared" si="37"/>
        <v>0</v>
      </c>
      <c r="O74" s="61">
        <f t="shared" si="38"/>
        <v>0</v>
      </c>
      <c r="P74" s="62">
        <f t="shared" si="39"/>
        <v>0</v>
      </c>
      <c r="R74" s="13"/>
    </row>
    <row r="75" spans="2:18" s="14" customFormat="1" ht="51">
      <c r="B75" s="45" t="s">
        <v>101</v>
      </c>
      <c r="C75" s="73" t="s">
        <v>206</v>
      </c>
      <c r="D75" s="72" t="s">
        <v>31</v>
      </c>
      <c r="E75" s="106">
        <v>1</v>
      </c>
      <c r="F75" s="106" t="s">
        <v>279</v>
      </c>
      <c r="G75" s="106">
        <f t="shared" si="6"/>
        <v>61.21</v>
      </c>
      <c r="H75" s="77"/>
      <c r="I75" s="77">
        <f t="shared" si="0"/>
        <v>0</v>
      </c>
      <c r="J75" s="78">
        <f t="shared" si="5"/>
        <v>0</v>
      </c>
      <c r="K75" s="77"/>
      <c r="L75" s="77">
        <f t="shared" si="35"/>
        <v>0</v>
      </c>
      <c r="M75" s="78">
        <f t="shared" si="36"/>
        <v>0</v>
      </c>
      <c r="N75" s="77">
        <f t="shared" si="37"/>
        <v>0</v>
      </c>
      <c r="O75" s="77">
        <f t="shared" si="38"/>
        <v>0</v>
      </c>
      <c r="P75" s="78">
        <f t="shared" si="39"/>
        <v>0</v>
      </c>
      <c r="R75" s="13"/>
    </row>
    <row r="76" spans="2:18" s="14" customFormat="1" ht="51">
      <c r="B76" s="45" t="s">
        <v>102</v>
      </c>
      <c r="C76" s="73" t="s">
        <v>207</v>
      </c>
      <c r="D76" s="71" t="s">
        <v>31</v>
      </c>
      <c r="E76" s="110">
        <v>24</v>
      </c>
      <c r="F76" s="106">
        <v>99.08</v>
      </c>
      <c r="G76" s="106">
        <f t="shared" si="6"/>
        <v>2377.92</v>
      </c>
      <c r="H76" s="61"/>
      <c r="I76" s="74">
        <f t="shared" si="0"/>
        <v>0</v>
      </c>
      <c r="J76" s="62">
        <f t="shared" si="5"/>
        <v>0</v>
      </c>
      <c r="K76" s="61"/>
      <c r="L76" s="61">
        <f t="shared" si="35"/>
        <v>0</v>
      </c>
      <c r="M76" s="62">
        <f t="shared" si="36"/>
        <v>0</v>
      </c>
      <c r="N76" s="61">
        <f t="shared" si="37"/>
        <v>0</v>
      </c>
      <c r="O76" s="61">
        <f t="shared" si="38"/>
        <v>0</v>
      </c>
      <c r="P76" s="62">
        <f t="shared" si="39"/>
        <v>0</v>
      </c>
      <c r="R76" s="13"/>
    </row>
    <row r="77" spans="2:18" s="14" customFormat="1" ht="51">
      <c r="B77" s="45" t="s">
        <v>103</v>
      </c>
      <c r="C77" s="73" t="s">
        <v>208</v>
      </c>
      <c r="D77" s="71" t="s">
        <v>31</v>
      </c>
      <c r="E77" s="110">
        <v>11</v>
      </c>
      <c r="F77" s="110">
        <v>95.42</v>
      </c>
      <c r="G77" s="106">
        <f t="shared" si="6"/>
        <v>1049.6200000000001</v>
      </c>
      <c r="H77" s="61"/>
      <c r="I77" s="74">
        <f t="shared" si="0"/>
        <v>0</v>
      </c>
      <c r="J77" s="62">
        <f t="shared" si="5"/>
        <v>0</v>
      </c>
      <c r="K77" s="61"/>
      <c r="L77" s="61">
        <f t="shared" si="35"/>
        <v>0</v>
      </c>
      <c r="M77" s="62">
        <f t="shared" si="36"/>
        <v>0</v>
      </c>
      <c r="N77" s="61">
        <f t="shared" si="37"/>
        <v>0</v>
      </c>
      <c r="O77" s="61">
        <f t="shared" si="38"/>
        <v>0</v>
      </c>
      <c r="P77" s="62">
        <f t="shared" si="39"/>
        <v>0</v>
      </c>
      <c r="R77" s="13"/>
    </row>
    <row r="78" spans="2:18" s="14" customFormat="1" ht="51">
      <c r="B78" s="45" t="s">
        <v>104</v>
      </c>
      <c r="C78" s="73" t="s">
        <v>209</v>
      </c>
      <c r="D78" s="71" t="s">
        <v>31</v>
      </c>
      <c r="E78" s="110">
        <v>5</v>
      </c>
      <c r="F78" s="110">
        <v>105.13</v>
      </c>
      <c r="G78" s="106">
        <f t="shared" si="6"/>
        <v>525.65</v>
      </c>
      <c r="H78" s="61"/>
      <c r="I78" s="74">
        <f t="shared" si="0"/>
        <v>0</v>
      </c>
      <c r="J78" s="62">
        <f t="shared" si="5"/>
        <v>0</v>
      </c>
      <c r="K78" s="61"/>
      <c r="L78" s="61">
        <f t="shared" si="35"/>
        <v>0</v>
      </c>
      <c r="M78" s="62">
        <f t="shared" si="36"/>
        <v>0</v>
      </c>
      <c r="N78" s="61">
        <f t="shared" si="37"/>
        <v>0</v>
      </c>
      <c r="O78" s="61">
        <f t="shared" si="38"/>
        <v>0</v>
      </c>
      <c r="P78" s="62">
        <f t="shared" si="39"/>
        <v>0</v>
      </c>
      <c r="R78" s="13"/>
    </row>
    <row r="79" spans="2:18" s="14" customFormat="1" ht="51">
      <c r="B79" s="45" t="s">
        <v>105</v>
      </c>
      <c r="C79" s="75" t="s">
        <v>56</v>
      </c>
      <c r="D79" s="71" t="s">
        <v>31</v>
      </c>
      <c r="E79" s="110">
        <v>1</v>
      </c>
      <c r="F79" s="110">
        <v>92.05</v>
      </c>
      <c r="G79" s="106">
        <f t="shared" si="6"/>
        <v>92.05</v>
      </c>
      <c r="H79" s="61"/>
      <c r="I79" s="74">
        <f t="shared" si="0"/>
        <v>0</v>
      </c>
      <c r="J79" s="62">
        <f t="shared" si="5"/>
        <v>0</v>
      </c>
      <c r="K79" s="61"/>
      <c r="L79" s="61">
        <f t="shared" si="35"/>
        <v>0</v>
      </c>
      <c r="M79" s="62">
        <f t="shared" si="36"/>
        <v>0</v>
      </c>
      <c r="N79" s="61">
        <f t="shared" si="37"/>
        <v>0</v>
      </c>
      <c r="O79" s="61">
        <f t="shared" si="38"/>
        <v>0</v>
      </c>
      <c r="P79" s="62">
        <f t="shared" si="39"/>
        <v>0</v>
      </c>
      <c r="R79" s="13"/>
    </row>
    <row r="80" spans="2:18" s="14" customFormat="1" ht="51">
      <c r="B80" s="45" t="s">
        <v>106</v>
      </c>
      <c r="C80" s="73" t="s">
        <v>210</v>
      </c>
      <c r="D80" s="71" t="s">
        <v>31</v>
      </c>
      <c r="E80" s="110">
        <v>4</v>
      </c>
      <c r="F80" s="110">
        <v>257.6</v>
      </c>
      <c r="G80" s="106">
        <f t="shared" si="6"/>
        <v>1030.4</v>
      </c>
      <c r="H80" s="61"/>
      <c r="I80" s="74">
        <f t="shared" si="0"/>
        <v>0</v>
      </c>
      <c r="J80" s="62">
        <f t="shared" si="5"/>
        <v>0</v>
      </c>
      <c r="K80" s="61"/>
      <c r="L80" s="61">
        <f t="shared" si="35"/>
        <v>0</v>
      </c>
      <c r="M80" s="62">
        <f t="shared" si="36"/>
        <v>0</v>
      </c>
      <c r="N80" s="61">
        <f t="shared" si="37"/>
        <v>0</v>
      </c>
      <c r="O80" s="61">
        <f t="shared" si="38"/>
        <v>0</v>
      </c>
      <c r="P80" s="62">
        <f t="shared" si="39"/>
        <v>0</v>
      </c>
      <c r="R80" s="13"/>
    </row>
    <row r="81" spans="2:18" s="14" customFormat="1" ht="51">
      <c r="B81" s="45" t="s">
        <v>107</v>
      </c>
      <c r="C81" s="73" t="s">
        <v>211</v>
      </c>
      <c r="D81" s="71" t="s">
        <v>31</v>
      </c>
      <c r="E81" s="110">
        <v>1</v>
      </c>
      <c r="F81" s="110">
        <v>450.65</v>
      </c>
      <c r="G81" s="106">
        <f t="shared" si="6"/>
        <v>450.65</v>
      </c>
      <c r="H81" s="61"/>
      <c r="I81" s="74">
        <f t="shared" si="0"/>
        <v>0</v>
      </c>
      <c r="J81" s="62">
        <f t="shared" si="5"/>
        <v>0</v>
      </c>
      <c r="K81" s="61"/>
      <c r="L81" s="61">
        <f aca="true" t="shared" si="41" ref="L81:L86">K81*F81</f>
        <v>0</v>
      </c>
      <c r="M81" s="62">
        <f t="shared" si="36"/>
        <v>0</v>
      </c>
      <c r="N81" s="61">
        <f aca="true" t="shared" si="42" ref="N81:O86">K81+H81</f>
        <v>0</v>
      </c>
      <c r="O81" s="61">
        <f t="shared" si="42"/>
        <v>0</v>
      </c>
      <c r="P81" s="62">
        <f t="shared" si="39"/>
        <v>0</v>
      </c>
      <c r="R81" s="13"/>
    </row>
    <row r="82" spans="2:18" s="14" customFormat="1" ht="38.25">
      <c r="B82" s="45" t="s">
        <v>108</v>
      </c>
      <c r="C82" s="73" t="s">
        <v>212</v>
      </c>
      <c r="D82" s="71" t="s">
        <v>31</v>
      </c>
      <c r="E82" s="110">
        <v>1</v>
      </c>
      <c r="F82" s="110">
        <v>276.76</v>
      </c>
      <c r="G82" s="106">
        <f t="shared" si="6"/>
        <v>276.76</v>
      </c>
      <c r="H82" s="61"/>
      <c r="I82" s="74">
        <f t="shared" si="0"/>
        <v>0</v>
      </c>
      <c r="J82" s="62">
        <f t="shared" si="5"/>
        <v>0</v>
      </c>
      <c r="K82" s="61"/>
      <c r="L82" s="61">
        <f t="shared" si="41"/>
        <v>0</v>
      </c>
      <c r="M82" s="62">
        <f t="shared" si="36"/>
        <v>0</v>
      </c>
      <c r="N82" s="61">
        <f t="shared" si="42"/>
        <v>0</v>
      </c>
      <c r="O82" s="61">
        <f t="shared" si="42"/>
        <v>0</v>
      </c>
      <c r="P82" s="62">
        <f t="shared" si="39"/>
        <v>0</v>
      </c>
      <c r="R82" s="13"/>
    </row>
    <row r="83" spans="2:18" s="14" customFormat="1" ht="51">
      <c r="B83" s="45" t="s">
        <v>109</v>
      </c>
      <c r="C83" s="75" t="s">
        <v>213</v>
      </c>
      <c r="D83" s="72" t="s">
        <v>31</v>
      </c>
      <c r="E83" s="106">
        <v>1</v>
      </c>
      <c r="F83" s="106">
        <v>912.81</v>
      </c>
      <c r="G83" s="106">
        <f t="shared" si="6"/>
        <v>912.81</v>
      </c>
      <c r="H83" s="61"/>
      <c r="I83" s="74">
        <f t="shared" si="0"/>
        <v>0</v>
      </c>
      <c r="J83" s="62">
        <f t="shared" si="5"/>
        <v>0</v>
      </c>
      <c r="K83" s="61"/>
      <c r="L83" s="61">
        <f t="shared" si="41"/>
        <v>0</v>
      </c>
      <c r="M83" s="62">
        <f t="shared" si="36"/>
        <v>0</v>
      </c>
      <c r="N83" s="61">
        <f t="shared" si="42"/>
        <v>0</v>
      </c>
      <c r="O83" s="61">
        <f t="shared" si="42"/>
        <v>0</v>
      </c>
      <c r="P83" s="62">
        <f t="shared" si="39"/>
        <v>0</v>
      </c>
      <c r="R83" s="13"/>
    </row>
    <row r="84" spans="2:18" s="14" customFormat="1" ht="51">
      <c r="B84" s="45" t="s">
        <v>110</v>
      </c>
      <c r="C84" s="75" t="s">
        <v>214</v>
      </c>
      <c r="D84" s="71" t="s">
        <v>31</v>
      </c>
      <c r="E84" s="110">
        <v>1</v>
      </c>
      <c r="F84" s="110">
        <v>622.5</v>
      </c>
      <c r="G84" s="106">
        <f t="shared" si="6"/>
        <v>622.5</v>
      </c>
      <c r="H84" s="61"/>
      <c r="I84" s="74">
        <f t="shared" si="0"/>
        <v>0</v>
      </c>
      <c r="J84" s="62">
        <f t="shared" si="5"/>
        <v>0</v>
      </c>
      <c r="K84" s="61"/>
      <c r="L84" s="61">
        <f t="shared" si="41"/>
        <v>0</v>
      </c>
      <c r="M84" s="62">
        <f t="shared" si="36"/>
        <v>0</v>
      </c>
      <c r="N84" s="61">
        <f t="shared" si="42"/>
        <v>0</v>
      </c>
      <c r="O84" s="61">
        <f t="shared" si="42"/>
        <v>0</v>
      </c>
      <c r="P84" s="62">
        <f t="shared" si="39"/>
        <v>0</v>
      </c>
      <c r="R84" s="13"/>
    </row>
    <row r="85" spans="2:18" s="14" customFormat="1" ht="89.25">
      <c r="B85" s="45" t="s">
        <v>111</v>
      </c>
      <c r="C85" s="73" t="s">
        <v>215</v>
      </c>
      <c r="D85" s="71" t="s">
        <v>31</v>
      </c>
      <c r="E85" s="110">
        <v>20</v>
      </c>
      <c r="F85" s="110">
        <v>1833.66</v>
      </c>
      <c r="G85" s="106">
        <f t="shared" si="6"/>
        <v>36673.200000000004</v>
      </c>
      <c r="H85" s="61"/>
      <c r="I85" s="74">
        <f t="shared" si="0"/>
        <v>0</v>
      </c>
      <c r="J85" s="62">
        <f t="shared" si="5"/>
        <v>0</v>
      </c>
      <c r="K85" s="61"/>
      <c r="L85" s="61">
        <f t="shared" si="41"/>
        <v>0</v>
      </c>
      <c r="M85" s="62">
        <f t="shared" si="36"/>
        <v>0</v>
      </c>
      <c r="N85" s="61">
        <f t="shared" si="42"/>
        <v>0</v>
      </c>
      <c r="O85" s="61">
        <f t="shared" si="42"/>
        <v>0</v>
      </c>
      <c r="P85" s="62">
        <f t="shared" si="39"/>
        <v>0</v>
      </c>
      <c r="R85" s="13"/>
    </row>
    <row r="86" spans="2:18" s="14" customFormat="1" ht="38.25">
      <c r="B86" s="45" t="s">
        <v>112</v>
      </c>
      <c r="C86" s="73" t="s">
        <v>216</v>
      </c>
      <c r="D86" s="45" t="s">
        <v>267</v>
      </c>
      <c r="E86" s="106">
        <v>291.6</v>
      </c>
      <c r="F86" s="106">
        <v>29.54</v>
      </c>
      <c r="G86" s="106">
        <f t="shared" si="6"/>
        <v>8613.864</v>
      </c>
      <c r="H86" s="61"/>
      <c r="I86" s="74">
        <f t="shared" si="0"/>
        <v>0</v>
      </c>
      <c r="J86" s="62">
        <f t="shared" si="5"/>
        <v>0</v>
      </c>
      <c r="K86" s="61"/>
      <c r="L86" s="61">
        <f t="shared" si="41"/>
        <v>0</v>
      </c>
      <c r="M86" s="62">
        <f t="shared" si="36"/>
        <v>0</v>
      </c>
      <c r="N86" s="61">
        <f t="shared" si="42"/>
        <v>0</v>
      </c>
      <c r="O86" s="61">
        <f t="shared" si="42"/>
        <v>0</v>
      </c>
      <c r="P86" s="62">
        <f t="shared" si="39"/>
        <v>0</v>
      </c>
      <c r="R86" s="13"/>
    </row>
    <row r="87" spans="2:18" s="14" customFormat="1" ht="25.5">
      <c r="B87" s="45" t="s">
        <v>113</v>
      </c>
      <c r="C87" s="75" t="s">
        <v>217</v>
      </c>
      <c r="D87" s="71" t="s">
        <v>32</v>
      </c>
      <c r="E87" s="110">
        <v>1647.57</v>
      </c>
      <c r="F87" s="106">
        <v>2.82</v>
      </c>
      <c r="G87" s="106">
        <f aca="true" t="shared" si="43" ref="G87:G96">E87*F87</f>
        <v>4646.1474</v>
      </c>
      <c r="H87" s="61"/>
      <c r="I87" s="74">
        <f aca="true" t="shared" si="44" ref="I87:I96">H87*F87</f>
        <v>0</v>
      </c>
      <c r="J87" s="62">
        <f aca="true" t="shared" si="45" ref="J87:J96">IF(H87&gt;0,I87/(E87*F87),H87)</f>
        <v>0</v>
      </c>
      <c r="K87" s="61"/>
      <c r="L87" s="61">
        <f aca="true" t="shared" si="46" ref="L87:L96">K87*F87</f>
        <v>0</v>
      </c>
      <c r="M87" s="62">
        <f aca="true" t="shared" si="47" ref="M87:M96">IF(K87&gt;0,L87/(E87*F87),K87)</f>
        <v>0</v>
      </c>
      <c r="N87" s="61">
        <f>K87+H87</f>
        <v>0</v>
      </c>
      <c r="O87" s="61">
        <f aca="true" t="shared" si="48" ref="N87:O96">L87+I87</f>
        <v>0</v>
      </c>
      <c r="P87" s="62">
        <f t="shared" si="39"/>
        <v>0</v>
      </c>
      <c r="R87" s="13"/>
    </row>
    <row r="88" spans="2:18" s="14" customFormat="1" ht="51">
      <c r="B88" s="45" t="s">
        <v>114</v>
      </c>
      <c r="C88" s="73" t="s">
        <v>218</v>
      </c>
      <c r="D88" s="71" t="s">
        <v>31</v>
      </c>
      <c r="E88" s="110">
        <v>5</v>
      </c>
      <c r="F88" s="110">
        <v>60.35</v>
      </c>
      <c r="G88" s="106">
        <f t="shared" si="43"/>
        <v>301.75</v>
      </c>
      <c r="H88" s="61"/>
      <c r="I88" s="74">
        <f t="shared" si="44"/>
        <v>0</v>
      </c>
      <c r="J88" s="62">
        <f t="shared" si="45"/>
        <v>0</v>
      </c>
      <c r="K88" s="61"/>
      <c r="L88" s="61">
        <f t="shared" si="46"/>
        <v>0</v>
      </c>
      <c r="M88" s="62">
        <f t="shared" si="47"/>
        <v>0</v>
      </c>
      <c r="N88" s="61">
        <f t="shared" si="48"/>
        <v>0</v>
      </c>
      <c r="O88" s="61">
        <f t="shared" si="48"/>
        <v>0</v>
      </c>
      <c r="P88" s="62">
        <f t="shared" si="39"/>
        <v>0</v>
      </c>
      <c r="R88" s="13"/>
    </row>
    <row r="89" spans="2:18" s="14" customFormat="1" ht="25.5">
      <c r="B89" s="45" t="s">
        <v>115</v>
      </c>
      <c r="C89" s="73" t="s">
        <v>80</v>
      </c>
      <c r="D89" s="71" t="s">
        <v>32</v>
      </c>
      <c r="E89" s="110">
        <v>49.44</v>
      </c>
      <c r="F89" s="110">
        <v>12.4</v>
      </c>
      <c r="G89" s="106">
        <f t="shared" si="43"/>
        <v>613.056</v>
      </c>
      <c r="H89" s="61"/>
      <c r="I89" s="74">
        <f t="shared" si="44"/>
        <v>0</v>
      </c>
      <c r="J89" s="62">
        <f t="shared" si="45"/>
        <v>0</v>
      </c>
      <c r="K89" s="61"/>
      <c r="L89" s="61">
        <f t="shared" si="46"/>
        <v>0</v>
      </c>
      <c r="M89" s="62">
        <f t="shared" si="47"/>
        <v>0</v>
      </c>
      <c r="N89" s="61">
        <f t="shared" si="48"/>
        <v>0</v>
      </c>
      <c r="O89" s="61">
        <f t="shared" si="48"/>
        <v>0</v>
      </c>
      <c r="P89" s="62">
        <f t="shared" si="39"/>
        <v>0</v>
      </c>
      <c r="R89" s="13"/>
    </row>
    <row r="90" spans="2:18" s="14" customFormat="1" ht="25.5">
      <c r="B90" s="45" t="s">
        <v>116</v>
      </c>
      <c r="C90" s="75" t="s">
        <v>219</v>
      </c>
      <c r="D90" s="71" t="s">
        <v>32</v>
      </c>
      <c r="E90" s="110">
        <v>203.76</v>
      </c>
      <c r="F90" s="110">
        <v>15.97</v>
      </c>
      <c r="G90" s="106">
        <f t="shared" si="43"/>
        <v>3254.0472</v>
      </c>
      <c r="H90" s="61"/>
      <c r="I90" s="74">
        <f t="shared" si="44"/>
        <v>0</v>
      </c>
      <c r="J90" s="62">
        <f t="shared" si="45"/>
        <v>0</v>
      </c>
      <c r="K90" s="61"/>
      <c r="L90" s="61">
        <f t="shared" si="46"/>
        <v>0</v>
      </c>
      <c r="M90" s="62">
        <f t="shared" si="47"/>
        <v>0</v>
      </c>
      <c r="N90" s="61">
        <f t="shared" si="48"/>
        <v>0</v>
      </c>
      <c r="O90" s="61">
        <f t="shared" si="48"/>
        <v>0</v>
      </c>
      <c r="P90" s="62">
        <f t="shared" si="39"/>
        <v>0</v>
      </c>
      <c r="R90" s="13"/>
    </row>
    <row r="91" spans="2:18" s="14" customFormat="1" ht="25.5">
      <c r="B91" s="45" t="s">
        <v>117</v>
      </c>
      <c r="C91" s="73" t="s">
        <v>81</v>
      </c>
      <c r="D91" s="71" t="s">
        <v>32</v>
      </c>
      <c r="E91" s="110">
        <v>50.94</v>
      </c>
      <c r="F91" s="110">
        <v>8.27</v>
      </c>
      <c r="G91" s="106">
        <f t="shared" si="43"/>
        <v>421.27379999999994</v>
      </c>
      <c r="H91" s="61"/>
      <c r="I91" s="74">
        <f t="shared" si="44"/>
        <v>0</v>
      </c>
      <c r="J91" s="62">
        <f t="shared" si="45"/>
        <v>0</v>
      </c>
      <c r="K91" s="61"/>
      <c r="L91" s="61">
        <f t="shared" si="46"/>
        <v>0</v>
      </c>
      <c r="M91" s="62">
        <f t="shared" si="47"/>
        <v>0</v>
      </c>
      <c r="N91" s="61">
        <f t="shared" si="48"/>
        <v>0</v>
      </c>
      <c r="O91" s="61">
        <f t="shared" si="48"/>
        <v>0</v>
      </c>
      <c r="P91" s="62">
        <f t="shared" si="39"/>
        <v>0</v>
      </c>
      <c r="R91" s="13"/>
    </row>
    <row r="92" spans="2:18" s="14" customFormat="1" ht="25.5">
      <c r="B92" s="45" t="s">
        <v>118</v>
      </c>
      <c r="C92" s="73" t="s">
        <v>220</v>
      </c>
      <c r="D92" s="71" t="s">
        <v>32</v>
      </c>
      <c r="E92" s="110">
        <v>10</v>
      </c>
      <c r="F92" s="110">
        <v>6.1</v>
      </c>
      <c r="G92" s="106">
        <f t="shared" si="43"/>
        <v>61</v>
      </c>
      <c r="H92" s="61"/>
      <c r="I92" s="74">
        <f t="shared" si="44"/>
        <v>0</v>
      </c>
      <c r="J92" s="62">
        <f t="shared" si="45"/>
        <v>0</v>
      </c>
      <c r="K92" s="61"/>
      <c r="L92" s="61">
        <f t="shared" si="46"/>
        <v>0</v>
      </c>
      <c r="M92" s="62">
        <f t="shared" si="47"/>
        <v>0</v>
      </c>
      <c r="N92" s="61">
        <f t="shared" si="48"/>
        <v>0</v>
      </c>
      <c r="O92" s="61">
        <f t="shared" si="48"/>
        <v>0</v>
      </c>
      <c r="P92" s="62">
        <f t="shared" si="39"/>
        <v>0</v>
      </c>
      <c r="R92" s="13"/>
    </row>
    <row r="93" spans="2:18" s="14" customFormat="1" ht="38.25">
      <c r="B93" s="45" t="s">
        <v>119</v>
      </c>
      <c r="C93" s="73" t="s">
        <v>221</v>
      </c>
      <c r="D93" s="71" t="s">
        <v>31</v>
      </c>
      <c r="E93" s="106">
        <v>1</v>
      </c>
      <c r="F93" s="106" t="s">
        <v>280</v>
      </c>
      <c r="G93" s="106">
        <f t="shared" si="43"/>
        <v>1644.57</v>
      </c>
      <c r="H93" s="77"/>
      <c r="I93" s="77">
        <f t="shared" si="44"/>
        <v>0</v>
      </c>
      <c r="J93" s="78">
        <f t="shared" si="45"/>
        <v>0</v>
      </c>
      <c r="K93" s="77"/>
      <c r="L93" s="77">
        <f t="shared" si="46"/>
        <v>0</v>
      </c>
      <c r="M93" s="78">
        <f t="shared" si="47"/>
        <v>0</v>
      </c>
      <c r="N93" s="77">
        <f t="shared" si="48"/>
        <v>0</v>
      </c>
      <c r="O93" s="77">
        <f t="shared" si="48"/>
        <v>0</v>
      </c>
      <c r="P93" s="78">
        <f t="shared" si="39"/>
        <v>0</v>
      </c>
      <c r="R93" s="13"/>
    </row>
    <row r="94" spans="2:18" s="14" customFormat="1" ht="25.5">
      <c r="B94" s="45" t="s">
        <v>120</v>
      </c>
      <c r="C94" s="80" t="s">
        <v>222</v>
      </c>
      <c r="D94" s="71" t="s">
        <v>31</v>
      </c>
      <c r="E94" s="110">
        <v>7</v>
      </c>
      <c r="F94" s="110">
        <v>5.39</v>
      </c>
      <c r="G94" s="106">
        <f t="shared" si="43"/>
        <v>37.73</v>
      </c>
      <c r="H94" s="61"/>
      <c r="I94" s="74">
        <f t="shared" si="44"/>
        <v>0</v>
      </c>
      <c r="J94" s="62">
        <f t="shared" si="45"/>
        <v>0</v>
      </c>
      <c r="K94" s="61"/>
      <c r="L94" s="61">
        <f t="shared" si="46"/>
        <v>0</v>
      </c>
      <c r="M94" s="62">
        <f t="shared" si="47"/>
        <v>0</v>
      </c>
      <c r="N94" s="61"/>
      <c r="O94" s="61">
        <f t="shared" si="48"/>
        <v>0</v>
      </c>
      <c r="P94" s="62">
        <f t="shared" si="39"/>
        <v>0</v>
      </c>
      <c r="R94" s="13"/>
    </row>
    <row r="95" spans="2:18" s="14" customFormat="1" ht="25.5">
      <c r="B95" s="45" t="s">
        <v>121</v>
      </c>
      <c r="C95" s="75" t="s">
        <v>223</v>
      </c>
      <c r="D95" s="72" t="s">
        <v>31</v>
      </c>
      <c r="E95" s="106">
        <v>25</v>
      </c>
      <c r="F95" s="106">
        <v>18.99</v>
      </c>
      <c r="G95" s="106">
        <f t="shared" si="43"/>
        <v>474.74999999999994</v>
      </c>
      <c r="H95" s="61"/>
      <c r="I95" s="74">
        <f t="shared" si="44"/>
        <v>0</v>
      </c>
      <c r="J95" s="62">
        <f t="shared" si="45"/>
        <v>0</v>
      </c>
      <c r="K95" s="61"/>
      <c r="L95" s="61">
        <f t="shared" si="46"/>
        <v>0</v>
      </c>
      <c r="M95" s="62">
        <f t="shared" si="47"/>
        <v>0</v>
      </c>
      <c r="N95" s="61"/>
      <c r="O95" s="61">
        <f t="shared" si="48"/>
        <v>0</v>
      </c>
      <c r="P95" s="62">
        <f t="shared" si="39"/>
        <v>0</v>
      </c>
      <c r="R95" s="13"/>
    </row>
    <row r="96" spans="2:18" s="14" customFormat="1" ht="25.5">
      <c r="B96" s="45" t="s">
        <v>122</v>
      </c>
      <c r="C96" s="75" t="s">
        <v>224</v>
      </c>
      <c r="D96" s="71" t="s">
        <v>31</v>
      </c>
      <c r="E96" s="110">
        <v>3</v>
      </c>
      <c r="F96" s="110">
        <v>30.98</v>
      </c>
      <c r="G96" s="106">
        <f t="shared" si="43"/>
        <v>92.94</v>
      </c>
      <c r="H96" s="61"/>
      <c r="I96" s="74">
        <f t="shared" si="44"/>
        <v>0</v>
      </c>
      <c r="J96" s="62">
        <f t="shared" si="45"/>
        <v>0</v>
      </c>
      <c r="K96" s="61"/>
      <c r="L96" s="61">
        <f t="shared" si="46"/>
        <v>0</v>
      </c>
      <c r="M96" s="62">
        <f t="shared" si="47"/>
        <v>0</v>
      </c>
      <c r="N96" s="61"/>
      <c r="O96" s="61">
        <f t="shared" si="48"/>
        <v>0</v>
      </c>
      <c r="P96" s="62">
        <f t="shared" si="39"/>
        <v>0</v>
      </c>
      <c r="R96" s="13"/>
    </row>
    <row r="97" spans="2:18" s="14" customFormat="1" ht="25.5">
      <c r="B97" s="45" t="s">
        <v>123</v>
      </c>
      <c r="C97" s="73" t="s">
        <v>225</v>
      </c>
      <c r="D97" s="71" t="s">
        <v>31</v>
      </c>
      <c r="E97" s="110">
        <v>1</v>
      </c>
      <c r="F97" s="106">
        <v>59.18</v>
      </c>
      <c r="G97" s="106">
        <f aca="true" t="shared" si="49" ref="G97:G114">E97*F97</f>
        <v>59.18</v>
      </c>
      <c r="H97" s="61"/>
      <c r="I97" s="74">
        <f aca="true" t="shared" si="50" ref="I97:I114">H97*F97</f>
        <v>0</v>
      </c>
      <c r="J97" s="62">
        <f aca="true" t="shared" si="51" ref="J97:J114">IF(H97&gt;0,I97/(E97*F97),H97)</f>
        <v>0</v>
      </c>
      <c r="K97" s="61"/>
      <c r="L97" s="61">
        <f aca="true" t="shared" si="52" ref="L97:L106">K97*F97</f>
        <v>0</v>
      </c>
      <c r="M97" s="62">
        <f aca="true" t="shared" si="53" ref="M97:M106">IF(K97&gt;0,L97/(E97*F97),K97)</f>
        <v>0</v>
      </c>
      <c r="N97" s="61">
        <f aca="true" t="shared" si="54" ref="N97:O106">K97+H97</f>
        <v>0</v>
      </c>
      <c r="O97" s="61">
        <f t="shared" si="54"/>
        <v>0</v>
      </c>
      <c r="P97" s="62">
        <f aca="true" t="shared" si="55" ref="P97:P103">IF(N97&gt;0,O97/(E97*F97),N97)</f>
        <v>0</v>
      </c>
      <c r="R97" s="13"/>
    </row>
    <row r="98" spans="2:18" s="14" customFormat="1" ht="25.5">
      <c r="B98" s="45" t="s">
        <v>124</v>
      </c>
      <c r="C98" s="73" t="s">
        <v>226</v>
      </c>
      <c r="D98" s="71" t="s">
        <v>31</v>
      </c>
      <c r="E98" s="110">
        <v>1</v>
      </c>
      <c r="F98" s="110">
        <v>87.15</v>
      </c>
      <c r="G98" s="106">
        <f t="shared" si="49"/>
        <v>87.15</v>
      </c>
      <c r="H98" s="61"/>
      <c r="I98" s="74">
        <f t="shared" si="50"/>
        <v>0</v>
      </c>
      <c r="J98" s="62">
        <f t="shared" si="51"/>
        <v>0</v>
      </c>
      <c r="K98" s="61"/>
      <c r="L98" s="61">
        <f t="shared" si="52"/>
        <v>0</v>
      </c>
      <c r="M98" s="62">
        <f t="shared" si="53"/>
        <v>0</v>
      </c>
      <c r="N98" s="61">
        <f t="shared" si="54"/>
        <v>0</v>
      </c>
      <c r="O98" s="61">
        <f t="shared" si="54"/>
        <v>0</v>
      </c>
      <c r="P98" s="62">
        <f t="shared" si="55"/>
        <v>0</v>
      </c>
      <c r="R98" s="13"/>
    </row>
    <row r="99" spans="2:18" s="14" customFormat="1" ht="12.75">
      <c r="B99" s="45" t="s">
        <v>125</v>
      </c>
      <c r="C99" s="75" t="s">
        <v>227</v>
      </c>
      <c r="D99" s="71" t="s">
        <v>31</v>
      </c>
      <c r="E99" s="110">
        <v>6</v>
      </c>
      <c r="F99" s="110">
        <v>100.87</v>
      </c>
      <c r="G99" s="106">
        <f t="shared" si="49"/>
        <v>605.22</v>
      </c>
      <c r="H99" s="61"/>
      <c r="I99" s="74">
        <f t="shared" si="50"/>
        <v>0</v>
      </c>
      <c r="J99" s="62">
        <f t="shared" si="51"/>
        <v>0</v>
      </c>
      <c r="K99" s="61"/>
      <c r="L99" s="61">
        <f t="shared" si="52"/>
        <v>0</v>
      </c>
      <c r="M99" s="62">
        <f t="shared" si="53"/>
        <v>0</v>
      </c>
      <c r="N99" s="61">
        <f t="shared" si="54"/>
        <v>0</v>
      </c>
      <c r="O99" s="61">
        <f t="shared" si="54"/>
        <v>0</v>
      </c>
      <c r="P99" s="62">
        <f t="shared" si="55"/>
        <v>0</v>
      </c>
      <c r="R99" s="13"/>
    </row>
    <row r="100" spans="2:18" s="91" customFormat="1" ht="12.75">
      <c r="B100" s="40" t="s">
        <v>42</v>
      </c>
      <c r="C100" s="89" t="s">
        <v>228</v>
      </c>
      <c r="D100" s="90"/>
      <c r="E100" s="114"/>
      <c r="F100" s="114"/>
      <c r="G100" s="108">
        <f t="shared" si="49"/>
        <v>0</v>
      </c>
      <c r="H100" s="63"/>
      <c r="I100" s="58">
        <f t="shared" si="50"/>
        <v>0</v>
      </c>
      <c r="J100" s="64">
        <f t="shared" si="51"/>
        <v>0</v>
      </c>
      <c r="K100" s="63"/>
      <c r="L100" s="63">
        <f t="shared" si="52"/>
        <v>0</v>
      </c>
      <c r="M100" s="64">
        <f t="shared" si="53"/>
        <v>0</v>
      </c>
      <c r="N100" s="63">
        <f t="shared" si="54"/>
        <v>0</v>
      </c>
      <c r="O100" s="63">
        <f t="shared" si="54"/>
        <v>0</v>
      </c>
      <c r="P100" s="64">
        <f t="shared" si="55"/>
        <v>0</v>
      </c>
      <c r="R100" s="92"/>
    </row>
    <row r="101" spans="2:18" s="14" customFormat="1" ht="25.5">
      <c r="B101" s="45" t="s">
        <v>126</v>
      </c>
      <c r="C101" s="75" t="s">
        <v>229</v>
      </c>
      <c r="D101" s="71" t="s">
        <v>31</v>
      </c>
      <c r="E101" s="110">
        <v>1</v>
      </c>
      <c r="F101" s="110">
        <v>253.11</v>
      </c>
      <c r="G101" s="106">
        <f t="shared" si="49"/>
        <v>253.11</v>
      </c>
      <c r="H101" s="61"/>
      <c r="I101" s="74">
        <f t="shared" si="50"/>
        <v>0</v>
      </c>
      <c r="J101" s="62">
        <f t="shared" si="51"/>
        <v>0</v>
      </c>
      <c r="K101" s="61"/>
      <c r="L101" s="61">
        <f t="shared" si="52"/>
        <v>0</v>
      </c>
      <c r="M101" s="62">
        <f t="shared" si="53"/>
        <v>0</v>
      </c>
      <c r="N101" s="61">
        <f t="shared" si="54"/>
        <v>0</v>
      </c>
      <c r="O101" s="61">
        <f t="shared" si="54"/>
        <v>0</v>
      </c>
      <c r="P101" s="62">
        <f t="shared" si="55"/>
        <v>0</v>
      </c>
      <c r="R101" s="13"/>
    </row>
    <row r="102" spans="2:18" s="14" customFormat="1" ht="51">
      <c r="B102" s="45" t="s">
        <v>127</v>
      </c>
      <c r="C102" s="73" t="s">
        <v>230</v>
      </c>
      <c r="D102" s="71" t="s">
        <v>32</v>
      </c>
      <c r="E102" s="110">
        <v>269.5</v>
      </c>
      <c r="F102" s="110">
        <v>24.18</v>
      </c>
      <c r="G102" s="106">
        <f t="shared" si="49"/>
        <v>6516.51</v>
      </c>
      <c r="H102" s="61"/>
      <c r="I102" s="74">
        <f t="shared" si="50"/>
        <v>0</v>
      </c>
      <c r="J102" s="62">
        <f t="shared" si="51"/>
        <v>0</v>
      </c>
      <c r="K102" s="61"/>
      <c r="L102" s="61">
        <f t="shared" si="52"/>
        <v>0</v>
      </c>
      <c r="M102" s="62">
        <f t="shared" si="53"/>
        <v>0</v>
      </c>
      <c r="N102" s="61">
        <f t="shared" si="54"/>
        <v>0</v>
      </c>
      <c r="O102" s="61">
        <f t="shared" si="54"/>
        <v>0</v>
      </c>
      <c r="P102" s="62">
        <f t="shared" si="55"/>
        <v>0</v>
      </c>
      <c r="R102" s="13"/>
    </row>
    <row r="103" spans="2:18" s="14" customFormat="1" ht="51">
      <c r="B103" s="45" t="s">
        <v>128</v>
      </c>
      <c r="C103" s="73" t="s">
        <v>231</v>
      </c>
      <c r="D103" s="71" t="s">
        <v>31</v>
      </c>
      <c r="E103" s="110">
        <v>31</v>
      </c>
      <c r="F103" s="110">
        <v>56.2</v>
      </c>
      <c r="G103" s="106">
        <f t="shared" si="49"/>
        <v>1742.2</v>
      </c>
      <c r="H103" s="61"/>
      <c r="I103" s="74">
        <f t="shared" si="50"/>
        <v>0</v>
      </c>
      <c r="J103" s="62">
        <f t="shared" si="51"/>
        <v>0</v>
      </c>
      <c r="K103" s="61"/>
      <c r="L103" s="61">
        <f t="shared" si="52"/>
        <v>0</v>
      </c>
      <c r="M103" s="62">
        <f t="shared" si="53"/>
        <v>0</v>
      </c>
      <c r="N103" s="61">
        <f t="shared" si="54"/>
        <v>0</v>
      </c>
      <c r="O103" s="61">
        <f t="shared" si="54"/>
        <v>0</v>
      </c>
      <c r="P103" s="62">
        <f t="shared" si="55"/>
        <v>0</v>
      </c>
      <c r="R103" s="13"/>
    </row>
    <row r="104" spans="2:18" s="14" customFormat="1" ht="25.5">
      <c r="B104" s="45" t="s">
        <v>129</v>
      </c>
      <c r="C104" s="80" t="s">
        <v>80</v>
      </c>
      <c r="D104" s="71" t="s">
        <v>32</v>
      </c>
      <c r="E104" s="110">
        <v>286.5</v>
      </c>
      <c r="F104" s="110">
        <v>12.4</v>
      </c>
      <c r="G104" s="106">
        <f t="shared" si="49"/>
        <v>3552.6</v>
      </c>
      <c r="H104" s="61"/>
      <c r="I104" s="74">
        <f t="shared" si="50"/>
        <v>0</v>
      </c>
      <c r="J104" s="62">
        <f t="shared" si="51"/>
        <v>0</v>
      </c>
      <c r="K104" s="61"/>
      <c r="L104" s="61">
        <f t="shared" si="52"/>
        <v>0</v>
      </c>
      <c r="M104" s="62">
        <f t="shared" si="53"/>
        <v>0</v>
      </c>
      <c r="N104" s="61"/>
      <c r="O104" s="61">
        <f t="shared" si="54"/>
        <v>0</v>
      </c>
      <c r="P104" s="62"/>
      <c r="R104" s="13"/>
    </row>
    <row r="105" spans="2:18" s="14" customFormat="1" ht="25.5">
      <c r="B105" s="45" t="s">
        <v>130</v>
      </c>
      <c r="C105" s="73" t="s">
        <v>232</v>
      </c>
      <c r="D105" s="71" t="s">
        <v>31</v>
      </c>
      <c r="E105" s="110">
        <v>1</v>
      </c>
      <c r="F105" s="110">
        <v>48.94</v>
      </c>
      <c r="G105" s="106">
        <f t="shared" si="49"/>
        <v>48.94</v>
      </c>
      <c r="H105" s="61"/>
      <c r="I105" s="74">
        <f t="shared" si="50"/>
        <v>0</v>
      </c>
      <c r="J105" s="62">
        <f t="shared" si="51"/>
        <v>0</v>
      </c>
      <c r="K105" s="61"/>
      <c r="L105" s="61">
        <f t="shared" si="52"/>
        <v>0</v>
      </c>
      <c r="M105" s="62">
        <f t="shared" si="53"/>
        <v>0</v>
      </c>
      <c r="N105" s="61"/>
      <c r="O105" s="61">
        <f t="shared" si="54"/>
        <v>0</v>
      </c>
      <c r="P105" s="62"/>
      <c r="R105" s="13"/>
    </row>
    <row r="106" spans="2:18" s="14" customFormat="1" ht="25.5">
      <c r="B106" s="45" t="s">
        <v>131</v>
      </c>
      <c r="C106" s="75" t="s">
        <v>233</v>
      </c>
      <c r="D106" s="71" t="s">
        <v>31</v>
      </c>
      <c r="E106" s="110">
        <v>4</v>
      </c>
      <c r="F106" s="110">
        <v>48.94</v>
      </c>
      <c r="G106" s="106">
        <f t="shared" si="49"/>
        <v>195.76</v>
      </c>
      <c r="H106" s="61"/>
      <c r="I106" s="74">
        <f t="shared" si="50"/>
        <v>0</v>
      </c>
      <c r="J106" s="62">
        <f t="shared" si="51"/>
        <v>0</v>
      </c>
      <c r="K106" s="61"/>
      <c r="L106" s="61">
        <f t="shared" si="52"/>
        <v>0</v>
      </c>
      <c r="M106" s="62">
        <f t="shared" si="53"/>
        <v>0</v>
      </c>
      <c r="N106" s="61"/>
      <c r="O106" s="61">
        <f t="shared" si="54"/>
        <v>0</v>
      </c>
      <c r="P106" s="62"/>
      <c r="R106" s="13"/>
    </row>
    <row r="107" spans="2:18" s="14" customFormat="1" ht="25.5">
      <c r="B107" s="45" t="s">
        <v>132</v>
      </c>
      <c r="C107" s="73" t="s">
        <v>234</v>
      </c>
      <c r="D107" s="71" t="s">
        <v>32</v>
      </c>
      <c r="E107" s="110">
        <v>264.5</v>
      </c>
      <c r="F107" s="106">
        <v>3.44</v>
      </c>
      <c r="G107" s="106">
        <f t="shared" si="49"/>
        <v>909.88</v>
      </c>
      <c r="H107" s="61"/>
      <c r="I107" s="74">
        <f t="shared" si="50"/>
        <v>0</v>
      </c>
      <c r="J107" s="62">
        <f t="shared" si="51"/>
        <v>0</v>
      </c>
      <c r="K107" s="61"/>
      <c r="L107" s="61">
        <f aca="true" t="shared" si="56" ref="L107:L124">K107*F107</f>
        <v>0</v>
      </c>
      <c r="M107" s="62">
        <f aca="true" t="shared" si="57" ref="M107:M124">IF(K107&gt;0,L107/(E107*F107),K107)</f>
        <v>0</v>
      </c>
      <c r="N107" s="61">
        <f aca="true" t="shared" si="58" ref="N107:O124">K107+H107</f>
        <v>0</v>
      </c>
      <c r="O107" s="61">
        <f t="shared" si="58"/>
        <v>0</v>
      </c>
      <c r="P107" s="62">
        <f aca="true" t="shared" si="59" ref="P107:P122">IF(N107&gt;0,O107/(E107*F107),N107)</f>
        <v>0</v>
      </c>
      <c r="R107" s="13"/>
    </row>
    <row r="108" spans="2:18" s="14" customFormat="1" ht="25.5">
      <c r="B108" s="45" t="s">
        <v>133</v>
      </c>
      <c r="C108" s="73" t="s">
        <v>235</v>
      </c>
      <c r="D108" s="71" t="s">
        <v>32</v>
      </c>
      <c r="E108" s="110">
        <v>1079</v>
      </c>
      <c r="F108" s="110">
        <v>3.92</v>
      </c>
      <c r="G108" s="106">
        <f t="shared" si="49"/>
        <v>4229.68</v>
      </c>
      <c r="H108" s="61"/>
      <c r="I108" s="74">
        <f t="shared" si="50"/>
        <v>0</v>
      </c>
      <c r="J108" s="62">
        <f t="shared" si="51"/>
        <v>0</v>
      </c>
      <c r="K108" s="61"/>
      <c r="L108" s="61">
        <f t="shared" si="56"/>
        <v>0</v>
      </c>
      <c r="M108" s="62">
        <f t="shared" si="57"/>
        <v>0</v>
      </c>
      <c r="N108" s="61">
        <f t="shared" si="58"/>
        <v>0</v>
      </c>
      <c r="O108" s="61">
        <f t="shared" si="58"/>
        <v>0</v>
      </c>
      <c r="P108" s="62">
        <f t="shared" si="59"/>
        <v>0</v>
      </c>
      <c r="R108" s="13"/>
    </row>
    <row r="109" spans="2:18" s="14" customFormat="1" ht="25.5">
      <c r="B109" s="45" t="s">
        <v>134</v>
      </c>
      <c r="C109" s="73" t="s">
        <v>220</v>
      </c>
      <c r="D109" s="71" t="s">
        <v>32</v>
      </c>
      <c r="E109" s="110">
        <v>307</v>
      </c>
      <c r="F109" s="110">
        <v>6.1</v>
      </c>
      <c r="G109" s="106">
        <f t="shared" si="49"/>
        <v>1872.6999999999998</v>
      </c>
      <c r="H109" s="61"/>
      <c r="I109" s="74">
        <f t="shared" si="50"/>
        <v>0</v>
      </c>
      <c r="J109" s="62">
        <f t="shared" si="51"/>
        <v>0</v>
      </c>
      <c r="K109" s="61"/>
      <c r="L109" s="61">
        <f t="shared" si="56"/>
        <v>0</v>
      </c>
      <c r="M109" s="62">
        <f t="shared" si="57"/>
        <v>0</v>
      </c>
      <c r="N109" s="61">
        <f t="shared" si="58"/>
        <v>0</v>
      </c>
      <c r="O109" s="61">
        <f t="shared" si="58"/>
        <v>0</v>
      </c>
      <c r="P109" s="62">
        <f t="shared" si="59"/>
        <v>0</v>
      </c>
      <c r="R109" s="13"/>
    </row>
    <row r="110" spans="2:18" s="14" customFormat="1" ht="25.5">
      <c r="B110" s="45" t="s">
        <v>135</v>
      </c>
      <c r="C110" s="73" t="s">
        <v>236</v>
      </c>
      <c r="D110" s="71" t="s">
        <v>32</v>
      </c>
      <c r="E110" s="110">
        <v>46.5</v>
      </c>
      <c r="F110" s="110">
        <v>19.25</v>
      </c>
      <c r="G110" s="106">
        <f t="shared" si="49"/>
        <v>895.125</v>
      </c>
      <c r="H110" s="61"/>
      <c r="I110" s="74">
        <f t="shared" si="50"/>
        <v>0</v>
      </c>
      <c r="J110" s="62">
        <f t="shared" si="51"/>
        <v>0</v>
      </c>
      <c r="K110" s="61"/>
      <c r="L110" s="61">
        <f t="shared" si="56"/>
        <v>0</v>
      </c>
      <c r="M110" s="62">
        <f t="shared" si="57"/>
        <v>0</v>
      </c>
      <c r="N110" s="61">
        <f t="shared" si="58"/>
        <v>0</v>
      </c>
      <c r="O110" s="61">
        <f t="shared" si="58"/>
        <v>0</v>
      </c>
      <c r="P110" s="62">
        <f t="shared" si="59"/>
        <v>0</v>
      </c>
      <c r="R110" s="13"/>
    </row>
    <row r="111" spans="2:18" s="14" customFormat="1" ht="12.75">
      <c r="B111" s="45" t="s">
        <v>136</v>
      </c>
      <c r="C111" s="73" t="s">
        <v>55</v>
      </c>
      <c r="D111" s="71" t="s">
        <v>31</v>
      </c>
      <c r="E111" s="110">
        <v>31</v>
      </c>
      <c r="F111" s="110">
        <v>63.25</v>
      </c>
      <c r="G111" s="106">
        <f t="shared" si="49"/>
        <v>1960.75</v>
      </c>
      <c r="H111" s="61"/>
      <c r="I111" s="74">
        <f t="shared" si="50"/>
        <v>0</v>
      </c>
      <c r="J111" s="62">
        <f t="shared" si="51"/>
        <v>0</v>
      </c>
      <c r="K111" s="61"/>
      <c r="L111" s="61">
        <f t="shared" si="56"/>
        <v>0</v>
      </c>
      <c r="M111" s="62">
        <f t="shared" si="57"/>
        <v>0</v>
      </c>
      <c r="N111" s="61">
        <f t="shared" si="58"/>
        <v>0</v>
      </c>
      <c r="O111" s="61">
        <f t="shared" si="58"/>
        <v>0</v>
      </c>
      <c r="P111" s="62">
        <f t="shared" si="59"/>
        <v>0</v>
      </c>
      <c r="R111" s="13"/>
    </row>
    <row r="112" spans="2:18" s="14" customFormat="1" ht="12.75">
      <c r="B112" s="45" t="s">
        <v>137</v>
      </c>
      <c r="C112" s="73" t="s">
        <v>237</v>
      </c>
      <c r="D112" s="71" t="s">
        <v>31</v>
      </c>
      <c r="E112" s="110">
        <v>62</v>
      </c>
      <c r="F112" s="110">
        <v>14.99</v>
      </c>
      <c r="G112" s="106">
        <f t="shared" si="49"/>
        <v>929.38</v>
      </c>
      <c r="H112" s="61"/>
      <c r="I112" s="74">
        <f t="shared" si="50"/>
        <v>0</v>
      </c>
      <c r="J112" s="62">
        <f t="shared" si="51"/>
        <v>0</v>
      </c>
      <c r="K112" s="61"/>
      <c r="L112" s="61">
        <f t="shared" si="56"/>
        <v>0</v>
      </c>
      <c r="M112" s="62">
        <f t="shared" si="57"/>
        <v>0</v>
      </c>
      <c r="N112" s="61">
        <f t="shared" si="58"/>
        <v>0</v>
      </c>
      <c r="O112" s="61">
        <f t="shared" si="58"/>
        <v>0</v>
      </c>
      <c r="P112" s="62">
        <f t="shared" si="59"/>
        <v>0</v>
      </c>
      <c r="R112" s="13"/>
    </row>
    <row r="113" spans="2:18" s="14" customFormat="1" ht="25.5">
      <c r="B113" s="45" t="s">
        <v>138</v>
      </c>
      <c r="C113" s="73" t="s">
        <v>238</v>
      </c>
      <c r="D113" s="71" t="s">
        <v>31</v>
      </c>
      <c r="E113" s="106">
        <v>62</v>
      </c>
      <c r="F113" s="106" t="s">
        <v>281</v>
      </c>
      <c r="G113" s="106">
        <f t="shared" si="49"/>
        <v>1443.98</v>
      </c>
      <c r="H113" s="77"/>
      <c r="I113" s="77">
        <f t="shared" si="50"/>
        <v>0</v>
      </c>
      <c r="J113" s="78">
        <f t="shared" si="51"/>
        <v>0</v>
      </c>
      <c r="K113" s="77"/>
      <c r="L113" s="77">
        <f t="shared" si="56"/>
        <v>0</v>
      </c>
      <c r="M113" s="78">
        <f t="shared" si="57"/>
        <v>0</v>
      </c>
      <c r="N113" s="77">
        <f t="shared" si="58"/>
        <v>0</v>
      </c>
      <c r="O113" s="77">
        <f t="shared" si="58"/>
        <v>0</v>
      </c>
      <c r="P113" s="78">
        <f t="shared" si="59"/>
        <v>0</v>
      </c>
      <c r="R113" s="13"/>
    </row>
    <row r="114" spans="2:18" s="14" customFormat="1" ht="38.25">
      <c r="B114" s="45" t="s">
        <v>139</v>
      </c>
      <c r="C114" s="80" t="s">
        <v>239</v>
      </c>
      <c r="D114" s="71" t="s">
        <v>31</v>
      </c>
      <c r="E114" s="110">
        <v>31</v>
      </c>
      <c r="F114" s="110">
        <v>25.84</v>
      </c>
      <c r="G114" s="106">
        <f t="shared" si="49"/>
        <v>801.04</v>
      </c>
      <c r="H114" s="61"/>
      <c r="I114" s="74">
        <f t="shared" si="50"/>
        <v>0</v>
      </c>
      <c r="J114" s="62">
        <f t="shared" si="51"/>
        <v>0</v>
      </c>
      <c r="K114" s="61"/>
      <c r="L114" s="61">
        <f t="shared" si="56"/>
        <v>0</v>
      </c>
      <c r="M114" s="62">
        <f t="shared" si="57"/>
        <v>0</v>
      </c>
      <c r="N114" s="61">
        <f t="shared" si="58"/>
        <v>0</v>
      </c>
      <c r="O114" s="61">
        <f t="shared" si="58"/>
        <v>0</v>
      </c>
      <c r="P114" s="62">
        <f t="shared" si="59"/>
        <v>0</v>
      </c>
      <c r="R114" s="13"/>
    </row>
    <row r="115" spans="2:18" s="14" customFormat="1" ht="38.25">
      <c r="B115" s="45" t="s">
        <v>140</v>
      </c>
      <c r="C115" s="75" t="s">
        <v>240</v>
      </c>
      <c r="D115" s="71" t="s">
        <v>31</v>
      </c>
      <c r="E115" s="110">
        <v>15</v>
      </c>
      <c r="F115" s="106">
        <v>1597.09</v>
      </c>
      <c r="G115" s="106">
        <f aca="true" t="shared" si="60" ref="G115:G127">E115*F115</f>
        <v>23956.35</v>
      </c>
      <c r="H115" s="61"/>
      <c r="I115" s="74">
        <f aca="true" t="shared" si="61" ref="I115:I128">H115*F115</f>
        <v>0</v>
      </c>
      <c r="J115" s="62">
        <f aca="true" t="shared" si="62" ref="J115:J128">IF(H115&gt;0,I115/(E115*F115),H115)</f>
        <v>0</v>
      </c>
      <c r="K115" s="61"/>
      <c r="L115" s="61">
        <f t="shared" si="56"/>
        <v>0</v>
      </c>
      <c r="M115" s="62">
        <f t="shared" si="57"/>
        <v>0</v>
      </c>
      <c r="N115" s="61">
        <f t="shared" si="58"/>
        <v>0</v>
      </c>
      <c r="O115" s="61">
        <f t="shared" si="58"/>
        <v>0</v>
      </c>
      <c r="P115" s="62">
        <f t="shared" si="59"/>
        <v>0</v>
      </c>
      <c r="R115" s="13"/>
    </row>
    <row r="116" spans="2:18" s="14" customFormat="1" ht="25.5">
      <c r="B116" s="45" t="s">
        <v>141</v>
      </c>
      <c r="C116" s="73" t="s">
        <v>241</v>
      </c>
      <c r="D116" s="71" t="s">
        <v>31</v>
      </c>
      <c r="E116" s="110">
        <v>10</v>
      </c>
      <c r="F116" s="110">
        <v>56.44</v>
      </c>
      <c r="G116" s="106">
        <f t="shared" si="60"/>
        <v>564.4</v>
      </c>
      <c r="H116" s="61"/>
      <c r="I116" s="74">
        <f t="shared" si="61"/>
        <v>0</v>
      </c>
      <c r="J116" s="62">
        <f t="shared" si="62"/>
        <v>0</v>
      </c>
      <c r="K116" s="61"/>
      <c r="L116" s="61">
        <f t="shared" si="56"/>
        <v>0</v>
      </c>
      <c r="M116" s="62">
        <f t="shared" si="57"/>
        <v>0</v>
      </c>
      <c r="N116" s="61">
        <f t="shared" si="58"/>
        <v>0</v>
      </c>
      <c r="O116" s="61">
        <f t="shared" si="58"/>
        <v>0</v>
      </c>
      <c r="P116" s="62">
        <f t="shared" si="59"/>
        <v>0</v>
      </c>
      <c r="R116" s="13"/>
    </row>
    <row r="117" spans="2:18" s="14" customFormat="1" ht="25.5">
      <c r="B117" s="45" t="s">
        <v>142</v>
      </c>
      <c r="C117" s="75" t="s">
        <v>242</v>
      </c>
      <c r="D117" s="71" t="s">
        <v>31</v>
      </c>
      <c r="E117" s="110">
        <v>1</v>
      </c>
      <c r="F117" s="110">
        <v>69.63</v>
      </c>
      <c r="G117" s="106">
        <f t="shared" si="60"/>
        <v>69.63</v>
      </c>
      <c r="H117" s="61"/>
      <c r="I117" s="74">
        <f t="shared" si="61"/>
        <v>0</v>
      </c>
      <c r="J117" s="62">
        <f t="shared" si="62"/>
        <v>0</v>
      </c>
      <c r="K117" s="61"/>
      <c r="L117" s="61">
        <f t="shared" si="56"/>
        <v>0</v>
      </c>
      <c r="M117" s="62">
        <f t="shared" si="57"/>
        <v>0</v>
      </c>
      <c r="N117" s="61">
        <f t="shared" si="58"/>
        <v>0</v>
      </c>
      <c r="O117" s="61">
        <f t="shared" si="58"/>
        <v>0</v>
      </c>
      <c r="P117" s="62">
        <f t="shared" si="59"/>
        <v>0</v>
      </c>
      <c r="R117" s="13"/>
    </row>
    <row r="118" spans="2:18" s="14" customFormat="1" ht="25.5">
      <c r="B118" s="45" t="s">
        <v>143</v>
      </c>
      <c r="C118" s="73" t="s">
        <v>243</v>
      </c>
      <c r="D118" s="71" t="s">
        <v>31</v>
      </c>
      <c r="E118" s="110">
        <v>4</v>
      </c>
      <c r="F118" s="110">
        <v>90.16</v>
      </c>
      <c r="G118" s="106">
        <f t="shared" si="60"/>
        <v>360.64</v>
      </c>
      <c r="H118" s="61"/>
      <c r="I118" s="74">
        <f t="shared" si="61"/>
        <v>0</v>
      </c>
      <c r="J118" s="62">
        <f t="shared" si="62"/>
        <v>0</v>
      </c>
      <c r="K118" s="61"/>
      <c r="L118" s="61">
        <f t="shared" si="56"/>
        <v>0</v>
      </c>
      <c r="M118" s="62">
        <f t="shared" si="57"/>
        <v>0</v>
      </c>
      <c r="N118" s="61">
        <f t="shared" si="58"/>
        <v>0</v>
      </c>
      <c r="O118" s="61">
        <f t="shared" si="58"/>
        <v>0</v>
      </c>
      <c r="P118" s="62">
        <f t="shared" si="59"/>
        <v>0</v>
      </c>
      <c r="R118" s="13"/>
    </row>
    <row r="119" spans="2:18" s="14" customFormat="1" ht="25.5">
      <c r="B119" s="45" t="s">
        <v>144</v>
      </c>
      <c r="C119" s="73" t="s">
        <v>226</v>
      </c>
      <c r="D119" s="71" t="s">
        <v>31</v>
      </c>
      <c r="E119" s="110">
        <v>4</v>
      </c>
      <c r="F119" s="110">
        <v>87.15</v>
      </c>
      <c r="G119" s="106">
        <f t="shared" si="60"/>
        <v>348.6</v>
      </c>
      <c r="H119" s="61"/>
      <c r="I119" s="74">
        <f t="shared" si="61"/>
        <v>0</v>
      </c>
      <c r="J119" s="62">
        <f t="shared" si="62"/>
        <v>0</v>
      </c>
      <c r="K119" s="61"/>
      <c r="L119" s="61">
        <f t="shared" si="56"/>
        <v>0</v>
      </c>
      <c r="M119" s="62">
        <f t="shared" si="57"/>
        <v>0</v>
      </c>
      <c r="N119" s="61">
        <f t="shared" si="58"/>
        <v>0</v>
      </c>
      <c r="O119" s="61">
        <f t="shared" si="58"/>
        <v>0</v>
      </c>
      <c r="P119" s="62">
        <f t="shared" si="59"/>
        <v>0</v>
      </c>
      <c r="R119" s="13"/>
    </row>
    <row r="120" spans="2:18" s="14" customFormat="1" ht="76.5">
      <c r="B120" s="45" t="s">
        <v>145</v>
      </c>
      <c r="C120" s="75" t="s">
        <v>244</v>
      </c>
      <c r="D120" s="71" t="s">
        <v>31</v>
      </c>
      <c r="E120" s="110">
        <v>16</v>
      </c>
      <c r="F120" s="110">
        <v>2552.12</v>
      </c>
      <c r="G120" s="106">
        <f t="shared" si="60"/>
        <v>40833.92</v>
      </c>
      <c r="H120" s="61"/>
      <c r="I120" s="74">
        <f t="shared" si="61"/>
        <v>0</v>
      </c>
      <c r="J120" s="62">
        <f t="shared" si="62"/>
        <v>0</v>
      </c>
      <c r="K120" s="61"/>
      <c r="L120" s="61">
        <f t="shared" si="56"/>
        <v>0</v>
      </c>
      <c r="M120" s="62">
        <f t="shared" si="57"/>
        <v>0</v>
      </c>
      <c r="N120" s="61">
        <f t="shared" si="58"/>
        <v>0</v>
      </c>
      <c r="O120" s="61">
        <f t="shared" si="58"/>
        <v>0</v>
      </c>
      <c r="P120" s="62">
        <f t="shared" si="59"/>
        <v>0</v>
      </c>
      <c r="R120" s="13"/>
    </row>
    <row r="121" spans="2:18" s="14" customFormat="1" ht="140.25">
      <c r="B121" s="45" t="s">
        <v>146</v>
      </c>
      <c r="C121" s="73" t="s">
        <v>245</v>
      </c>
      <c r="D121" s="71" t="s">
        <v>31</v>
      </c>
      <c r="E121" s="106">
        <v>28</v>
      </c>
      <c r="F121" s="106" t="s">
        <v>282</v>
      </c>
      <c r="G121" s="106">
        <f>E121*F121</f>
        <v>28847.84</v>
      </c>
      <c r="H121" s="77"/>
      <c r="I121" s="77"/>
      <c r="J121" s="78"/>
      <c r="K121" s="77"/>
      <c r="L121" s="77"/>
      <c r="M121" s="78"/>
      <c r="N121" s="77"/>
      <c r="O121" s="77"/>
      <c r="P121" s="78"/>
      <c r="R121" s="13"/>
    </row>
    <row r="122" spans="2:18" s="14" customFormat="1" ht="38.25">
      <c r="B122" s="45" t="s">
        <v>147</v>
      </c>
      <c r="C122" s="80" t="s">
        <v>246</v>
      </c>
      <c r="D122" s="71" t="s">
        <v>31</v>
      </c>
      <c r="E122" s="110">
        <v>15</v>
      </c>
      <c r="F122" s="110">
        <v>36.59</v>
      </c>
      <c r="G122" s="106">
        <f t="shared" si="60"/>
        <v>548.85</v>
      </c>
      <c r="H122" s="61"/>
      <c r="I122" s="74">
        <f t="shared" si="61"/>
        <v>0</v>
      </c>
      <c r="J122" s="62">
        <f t="shared" si="62"/>
        <v>0</v>
      </c>
      <c r="K122" s="61"/>
      <c r="L122" s="61">
        <f t="shared" si="56"/>
        <v>0</v>
      </c>
      <c r="M122" s="62">
        <f t="shared" si="57"/>
        <v>0</v>
      </c>
      <c r="N122" s="61">
        <f t="shared" si="58"/>
        <v>0</v>
      </c>
      <c r="O122" s="61">
        <f t="shared" si="58"/>
        <v>0</v>
      </c>
      <c r="P122" s="62">
        <f t="shared" si="59"/>
        <v>0</v>
      </c>
      <c r="R122" s="13"/>
    </row>
    <row r="123" spans="2:18" s="14" customFormat="1" ht="38.25">
      <c r="B123" s="45" t="s">
        <v>148</v>
      </c>
      <c r="C123" s="75" t="s">
        <v>247</v>
      </c>
      <c r="D123" s="72" t="s">
        <v>31</v>
      </c>
      <c r="E123" s="106">
        <v>12</v>
      </c>
      <c r="F123" s="106">
        <v>6.96</v>
      </c>
      <c r="G123" s="106">
        <f t="shared" si="60"/>
        <v>83.52</v>
      </c>
      <c r="H123" s="61"/>
      <c r="I123" s="74">
        <f t="shared" si="61"/>
        <v>0</v>
      </c>
      <c r="J123" s="62">
        <f t="shared" si="62"/>
        <v>0</v>
      </c>
      <c r="K123" s="61"/>
      <c r="L123" s="61">
        <f t="shared" si="56"/>
        <v>0</v>
      </c>
      <c r="M123" s="62">
        <f t="shared" si="57"/>
        <v>0</v>
      </c>
      <c r="N123" s="61"/>
      <c r="O123" s="61">
        <f t="shared" si="58"/>
        <v>0</v>
      </c>
      <c r="P123" s="62"/>
      <c r="R123" s="13"/>
    </row>
    <row r="124" spans="2:18" s="14" customFormat="1" ht="16.5" customHeight="1">
      <c r="B124" s="45" t="s">
        <v>149</v>
      </c>
      <c r="C124" s="75" t="s">
        <v>248</v>
      </c>
      <c r="D124" s="71" t="s">
        <v>31</v>
      </c>
      <c r="E124" s="110">
        <v>50</v>
      </c>
      <c r="F124" s="110">
        <v>5.68</v>
      </c>
      <c r="G124" s="106">
        <f t="shared" si="60"/>
        <v>284</v>
      </c>
      <c r="H124" s="61"/>
      <c r="I124" s="74">
        <f t="shared" si="61"/>
        <v>0</v>
      </c>
      <c r="J124" s="62">
        <f t="shared" si="62"/>
        <v>0</v>
      </c>
      <c r="K124" s="61"/>
      <c r="L124" s="61">
        <f t="shared" si="56"/>
        <v>0</v>
      </c>
      <c r="M124" s="62">
        <f t="shared" si="57"/>
        <v>0</v>
      </c>
      <c r="N124" s="61"/>
      <c r="O124" s="61">
        <f t="shared" si="58"/>
        <v>0</v>
      </c>
      <c r="P124" s="62"/>
      <c r="R124" s="13"/>
    </row>
    <row r="125" spans="2:18" s="14" customFormat="1" ht="12.75">
      <c r="B125" s="45" t="s">
        <v>150</v>
      </c>
      <c r="C125" s="73" t="s">
        <v>249</v>
      </c>
      <c r="D125" s="71" t="s">
        <v>31</v>
      </c>
      <c r="E125" s="110">
        <v>5</v>
      </c>
      <c r="F125" s="106">
        <v>12.99</v>
      </c>
      <c r="G125" s="106">
        <f t="shared" si="60"/>
        <v>64.95</v>
      </c>
      <c r="H125" s="61"/>
      <c r="I125" s="74">
        <f t="shared" si="61"/>
        <v>0</v>
      </c>
      <c r="J125" s="62">
        <f t="shared" si="62"/>
        <v>0</v>
      </c>
      <c r="K125" s="61"/>
      <c r="L125" s="61">
        <f aca="true" t="shared" si="63" ref="L125:L131">K125*F125</f>
        <v>0</v>
      </c>
      <c r="M125" s="62">
        <f aca="true" t="shared" si="64" ref="M125:M131">IF(K125&gt;0,L125/(E125*F125),K125)</f>
        <v>0</v>
      </c>
      <c r="N125" s="61">
        <f aca="true" t="shared" si="65" ref="N125:O128">K125+H125</f>
        <v>0</v>
      </c>
      <c r="O125" s="61">
        <f t="shared" si="65"/>
        <v>0</v>
      </c>
      <c r="P125" s="62">
        <f aca="true" t="shared" si="66" ref="P125:P131">IF(N125&gt;0,O125/(E125*F125),N125)</f>
        <v>0</v>
      </c>
      <c r="R125" s="13"/>
    </row>
    <row r="126" spans="2:18" s="87" customFormat="1" ht="12.75">
      <c r="B126" s="65">
        <v>13</v>
      </c>
      <c r="C126" s="95" t="s">
        <v>250</v>
      </c>
      <c r="D126" s="94"/>
      <c r="E126" s="112"/>
      <c r="F126" s="112"/>
      <c r="G126" s="107"/>
      <c r="H126" s="84"/>
      <c r="I126" s="69">
        <f t="shared" si="61"/>
        <v>0</v>
      </c>
      <c r="J126" s="85">
        <f t="shared" si="62"/>
        <v>0</v>
      </c>
      <c r="K126" s="84"/>
      <c r="L126" s="84">
        <f t="shared" si="63"/>
        <v>0</v>
      </c>
      <c r="M126" s="85">
        <f t="shared" si="64"/>
        <v>0</v>
      </c>
      <c r="N126" s="84">
        <f t="shared" si="65"/>
        <v>0</v>
      </c>
      <c r="O126" s="84">
        <f t="shared" si="65"/>
        <v>0</v>
      </c>
      <c r="P126" s="85">
        <f t="shared" si="66"/>
        <v>0</v>
      </c>
      <c r="R126" s="88"/>
    </row>
    <row r="127" spans="2:18" s="14" customFormat="1" ht="38.25">
      <c r="B127" s="45" t="s">
        <v>43</v>
      </c>
      <c r="C127" s="73" t="s">
        <v>251</v>
      </c>
      <c r="D127" s="71" t="s">
        <v>31</v>
      </c>
      <c r="E127" s="106">
        <v>14</v>
      </c>
      <c r="F127" s="106" t="s">
        <v>283</v>
      </c>
      <c r="G127" s="106">
        <f t="shared" si="60"/>
        <v>253.11999999999998</v>
      </c>
      <c r="H127" s="77"/>
      <c r="I127" s="77">
        <f t="shared" si="61"/>
        <v>0</v>
      </c>
      <c r="J127" s="78">
        <f t="shared" si="62"/>
        <v>0</v>
      </c>
      <c r="K127" s="61">
        <v>14</v>
      </c>
      <c r="L127" s="61">
        <f t="shared" si="63"/>
        <v>253.11999999999998</v>
      </c>
      <c r="M127" s="62">
        <f t="shared" si="64"/>
        <v>1</v>
      </c>
      <c r="N127" s="61">
        <f t="shared" si="65"/>
        <v>14</v>
      </c>
      <c r="O127" s="61">
        <f t="shared" si="65"/>
        <v>253.11999999999998</v>
      </c>
      <c r="P127" s="62">
        <f t="shared" si="66"/>
        <v>1</v>
      </c>
      <c r="R127" s="13"/>
    </row>
    <row r="128" spans="2:18" s="14" customFormat="1" ht="25.5">
      <c r="B128" s="45" t="s">
        <v>44</v>
      </c>
      <c r="C128" s="75" t="s">
        <v>252</v>
      </c>
      <c r="D128" s="71" t="s">
        <v>31</v>
      </c>
      <c r="E128" s="110">
        <v>10</v>
      </c>
      <c r="F128" s="110">
        <v>111.2</v>
      </c>
      <c r="G128" s="106">
        <f>E128*F128</f>
        <v>1112</v>
      </c>
      <c r="H128" s="61"/>
      <c r="I128" s="74">
        <f t="shared" si="61"/>
        <v>0</v>
      </c>
      <c r="J128" s="62">
        <f t="shared" si="62"/>
        <v>0</v>
      </c>
      <c r="K128" s="61">
        <v>10</v>
      </c>
      <c r="L128" s="61">
        <f t="shared" si="63"/>
        <v>1112</v>
      </c>
      <c r="M128" s="62">
        <f t="shared" si="64"/>
        <v>1</v>
      </c>
      <c r="N128" s="61">
        <f t="shared" si="65"/>
        <v>10</v>
      </c>
      <c r="O128" s="61">
        <f t="shared" si="65"/>
        <v>1112</v>
      </c>
      <c r="P128" s="62">
        <f t="shared" si="66"/>
        <v>1</v>
      </c>
      <c r="R128" s="13"/>
    </row>
    <row r="129" spans="2:18" s="14" customFormat="1" ht="22.5" customHeight="1">
      <c r="B129" s="81" t="s">
        <v>45</v>
      </c>
      <c r="C129" s="102" t="s">
        <v>252</v>
      </c>
      <c r="D129" s="71" t="s">
        <v>31</v>
      </c>
      <c r="E129" s="117">
        <v>10</v>
      </c>
      <c r="F129" s="115">
        <v>111.2</v>
      </c>
      <c r="G129" s="106">
        <f>E129*F129</f>
        <v>1112</v>
      </c>
      <c r="H129" s="41"/>
      <c r="I129" s="41"/>
      <c r="J129" s="42"/>
      <c r="K129" s="41">
        <v>10</v>
      </c>
      <c r="L129" s="61">
        <f t="shared" si="63"/>
        <v>1112</v>
      </c>
      <c r="M129" s="62">
        <f t="shared" si="64"/>
        <v>1</v>
      </c>
      <c r="N129" s="61">
        <f aca="true" t="shared" si="67" ref="N129:O131">K129+H129</f>
        <v>10</v>
      </c>
      <c r="O129" s="61">
        <f t="shared" si="67"/>
        <v>1112</v>
      </c>
      <c r="P129" s="62">
        <f t="shared" si="66"/>
        <v>1</v>
      </c>
      <c r="R129" s="13"/>
    </row>
    <row r="130" spans="2:18" s="14" customFormat="1" ht="38.25">
      <c r="B130" s="81" t="s">
        <v>46</v>
      </c>
      <c r="C130" s="102" t="s">
        <v>253</v>
      </c>
      <c r="D130" s="71" t="s">
        <v>31</v>
      </c>
      <c r="E130" s="117">
        <v>2</v>
      </c>
      <c r="F130" s="115">
        <v>123.27</v>
      </c>
      <c r="G130" s="106">
        <f>E130*F130</f>
        <v>246.54</v>
      </c>
      <c r="H130" s="41"/>
      <c r="I130" s="41"/>
      <c r="J130" s="42"/>
      <c r="K130" s="61">
        <v>2</v>
      </c>
      <c r="L130" s="61">
        <f t="shared" si="63"/>
        <v>246.54</v>
      </c>
      <c r="M130" s="62">
        <f t="shared" si="64"/>
        <v>1</v>
      </c>
      <c r="N130" s="61">
        <f t="shared" si="67"/>
        <v>2</v>
      </c>
      <c r="O130" s="61">
        <f t="shared" si="67"/>
        <v>246.54</v>
      </c>
      <c r="P130" s="62">
        <f t="shared" si="66"/>
        <v>1</v>
      </c>
      <c r="R130" s="13"/>
    </row>
    <row r="131" spans="2:18" s="14" customFormat="1" ht="38.25">
      <c r="B131" s="81" t="s">
        <v>47</v>
      </c>
      <c r="C131" s="102" t="s">
        <v>254</v>
      </c>
      <c r="D131" s="71" t="s">
        <v>31</v>
      </c>
      <c r="E131" s="117">
        <v>1</v>
      </c>
      <c r="F131" s="115">
        <v>281.38</v>
      </c>
      <c r="G131" s="106">
        <f>E131*F131</f>
        <v>281.38</v>
      </c>
      <c r="H131" s="41"/>
      <c r="I131" s="41"/>
      <c r="J131" s="42"/>
      <c r="K131" s="61">
        <v>1</v>
      </c>
      <c r="L131" s="61">
        <f t="shared" si="63"/>
        <v>281.38</v>
      </c>
      <c r="M131" s="62">
        <f t="shared" si="64"/>
        <v>1</v>
      </c>
      <c r="N131" s="61">
        <f t="shared" si="67"/>
        <v>1</v>
      </c>
      <c r="O131" s="61">
        <f t="shared" si="67"/>
        <v>281.38</v>
      </c>
      <c r="P131" s="62">
        <f t="shared" si="66"/>
        <v>1</v>
      </c>
      <c r="R131" s="13"/>
    </row>
    <row r="132" spans="2:18" s="87" customFormat="1" ht="12.75">
      <c r="B132" s="96">
        <v>14</v>
      </c>
      <c r="C132" s="103" t="s">
        <v>255</v>
      </c>
      <c r="D132" s="97"/>
      <c r="E132" s="118"/>
      <c r="F132" s="116"/>
      <c r="G132" s="107"/>
      <c r="H132" s="98"/>
      <c r="I132" s="98"/>
      <c r="J132" s="99"/>
      <c r="K132" s="98"/>
      <c r="L132" s="98"/>
      <c r="M132" s="99"/>
      <c r="N132" s="100"/>
      <c r="O132" s="100"/>
      <c r="P132" s="101"/>
      <c r="R132" s="88"/>
    </row>
    <row r="133" spans="2:18" s="14" customFormat="1" ht="76.5">
      <c r="B133" s="81" t="s">
        <v>49</v>
      </c>
      <c r="C133" s="102" t="s">
        <v>256</v>
      </c>
      <c r="D133" s="71" t="s">
        <v>268</v>
      </c>
      <c r="E133" s="117">
        <v>8</v>
      </c>
      <c r="F133" s="115">
        <v>871.44</v>
      </c>
      <c r="G133" s="106">
        <f aca="true" t="shared" si="68" ref="G133:G142">E133*F133</f>
        <v>6971.52</v>
      </c>
      <c r="H133" s="41"/>
      <c r="I133" s="41"/>
      <c r="J133" s="42"/>
      <c r="K133" s="41"/>
      <c r="L133" s="41"/>
      <c r="M133" s="42"/>
      <c r="N133" s="43"/>
      <c r="O133" s="43"/>
      <c r="P133" s="44"/>
      <c r="R133" s="13"/>
    </row>
    <row r="134" spans="2:18" s="14" customFormat="1" ht="51">
      <c r="B134" s="81" t="s">
        <v>151</v>
      </c>
      <c r="C134" s="102" t="s">
        <v>257</v>
      </c>
      <c r="D134" s="71" t="s">
        <v>265</v>
      </c>
      <c r="E134" s="117">
        <v>6.8</v>
      </c>
      <c r="F134" s="115">
        <v>36.54</v>
      </c>
      <c r="G134" s="106">
        <f t="shared" si="68"/>
        <v>248.47199999999998</v>
      </c>
      <c r="H134" s="41"/>
      <c r="I134" s="41"/>
      <c r="J134" s="42"/>
      <c r="K134" s="41"/>
      <c r="L134" s="41"/>
      <c r="M134" s="42"/>
      <c r="N134" s="43"/>
      <c r="O134" s="43"/>
      <c r="P134" s="44"/>
      <c r="R134" s="13"/>
    </row>
    <row r="135" spans="2:18" s="14" customFormat="1" ht="38.25">
      <c r="B135" s="81" t="s">
        <v>50</v>
      </c>
      <c r="C135" s="102" t="s">
        <v>258</v>
      </c>
      <c r="D135" s="71" t="s">
        <v>32</v>
      </c>
      <c r="E135" s="117">
        <v>520.86</v>
      </c>
      <c r="F135" s="115">
        <v>25.29</v>
      </c>
      <c r="G135" s="106">
        <f t="shared" si="68"/>
        <v>13172.5494</v>
      </c>
      <c r="H135" s="41"/>
      <c r="I135" s="41"/>
      <c r="J135" s="42"/>
      <c r="K135" s="41"/>
      <c r="L135" s="41"/>
      <c r="M135" s="42"/>
      <c r="N135" s="43"/>
      <c r="O135" s="43"/>
      <c r="P135" s="44"/>
      <c r="R135" s="13"/>
    </row>
    <row r="136" spans="2:18" s="14" customFormat="1" ht="51">
      <c r="B136" s="81" t="s">
        <v>51</v>
      </c>
      <c r="C136" s="102" t="s">
        <v>259</v>
      </c>
      <c r="D136" s="71" t="s">
        <v>265</v>
      </c>
      <c r="E136" s="117">
        <v>161.53</v>
      </c>
      <c r="F136" s="115">
        <v>37.4</v>
      </c>
      <c r="G136" s="106">
        <f t="shared" si="68"/>
        <v>6041.222</v>
      </c>
      <c r="H136" s="41"/>
      <c r="I136" s="41"/>
      <c r="J136" s="42"/>
      <c r="K136" s="41"/>
      <c r="L136" s="41"/>
      <c r="M136" s="42"/>
      <c r="N136" s="43"/>
      <c r="O136" s="43"/>
      <c r="P136" s="44"/>
      <c r="R136" s="13"/>
    </row>
    <row r="137" spans="2:18" s="14" customFormat="1" ht="25.5">
      <c r="B137" s="81" t="s">
        <v>52</v>
      </c>
      <c r="C137" s="102" t="s">
        <v>260</v>
      </c>
      <c r="D137" s="71" t="s">
        <v>31</v>
      </c>
      <c r="E137" s="117">
        <v>5</v>
      </c>
      <c r="F137" s="115">
        <v>143.85</v>
      </c>
      <c r="G137" s="106">
        <f t="shared" si="68"/>
        <v>719.25</v>
      </c>
      <c r="H137" s="41"/>
      <c r="I137" s="41"/>
      <c r="J137" s="42"/>
      <c r="K137" s="41"/>
      <c r="L137" s="41"/>
      <c r="M137" s="42"/>
      <c r="N137" s="43"/>
      <c r="O137" s="43"/>
      <c r="P137" s="44"/>
      <c r="R137" s="13"/>
    </row>
    <row r="138" spans="2:18" s="14" customFormat="1" ht="25.5">
      <c r="B138" s="81" t="s">
        <v>53</v>
      </c>
      <c r="C138" s="102" t="s">
        <v>261</v>
      </c>
      <c r="D138" s="71" t="s">
        <v>265</v>
      </c>
      <c r="E138" s="117">
        <v>2.55</v>
      </c>
      <c r="F138" s="115">
        <v>33.9</v>
      </c>
      <c r="G138" s="106">
        <f t="shared" si="68"/>
        <v>86.445</v>
      </c>
      <c r="H138" s="41"/>
      <c r="I138" s="41"/>
      <c r="J138" s="42"/>
      <c r="K138" s="61">
        <v>2.55</v>
      </c>
      <c r="L138" s="61">
        <f>K138*F138</f>
        <v>86.445</v>
      </c>
      <c r="M138" s="62">
        <f>IF(K138&gt;0,L138/(E138*F138),K138)</f>
        <v>1</v>
      </c>
      <c r="N138" s="61">
        <f>K138+H138</f>
        <v>2.55</v>
      </c>
      <c r="O138" s="61">
        <f>L138+I138</f>
        <v>86.445</v>
      </c>
      <c r="P138" s="62">
        <f>IF(N138&gt;0,O138/(E138*F138),N138)</f>
        <v>1</v>
      </c>
      <c r="R138" s="13"/>
    </row>
    <row r="139" spans="2:18" s="14" customFormat="1" ht="25.5">
      <c r="B139" s="81" t="s">
        <v>54</v>
      </c>
      <c r="C139" s="102" t="s">
        <v>262</v>
      </c>
      <c r="D139" s="71" t="s">
        <v>265</v>
      </c>
      <c r="E139" s="117">
        <v>34.62</v>
      </c>
      <c r="F139" s="115">
        <v>8.99</v>
      </c>
      <c r="G139" s="106">
        <f t="shared" si="68"/>
        <v>311.2338</v>
      </c>
      <c r="H139" s="41"/>
      <c r="I139" s="41"/>
      <c r="J139" s="42"/>
      <c r="K139" s="41"/>
      <c r="L139" s="41"/>
      <c r="M139" s="42"/>
      <c r="N139" s="43"/>
      <c r="O139" s="43"/>
      <c r="P139" s="44"/>
      <c r="R139" s="13"/>
    </row>
    <row r="140" spans="2:18" s="14" customFormat="1" ht="102">
      <c r="B140" s="81" t="s">
        <v>57</v>
      </c>
      <c r="C140" s="102" t="s">
        <v>263</v>
      </c>
      <c r="D140" s="71" t="s">
        <v>30</v>
      </c>
      <c r="E140" s="117">
        <v>75.42</v>
      </c>
      <c r="F140" s="115">
        <v>50.74</v>
      </c>
      <c r="G140" s="106">
        <f t="shared" si="68"/>
        <v>3826.8108</v>
      </c>
      <c r="H140" s="41"/>
      <c r="I140" s="41"/>
      <c r="J140" s="42"/>
      <c r="K140" s="41"/>
      <c r="L140" s="41"/>
      <c r="M140" s="42"/>
      <c r="N140" s="43"/>
      <c r="O140" s="43"/>
      <c r="P140" s="44"/>
      <c r="R140" s="13"/>
    </row>
    <row r="141" spans="2:18" s="14" customFormat="1" ht="25.5">
      <c r="B141" s="81" t="s">
        <v>152</v>
      </c>
      <c r="C141" s="102" t="s">
        <v>264</v>
      </c>
      <c r="D141" s="71" t="s">
        <v>31</v>
      </c>
      <c r="E141" s="117">
        <v>14</v>
      </c>
      <c r="F141" s="115">
        <v>96.67</v>
      </c>
      <c r="G141" s="106">
        <f t="shared" si="68"/>
        <v>1353.38</v>
      </c>
      <c r="H141" s="41"/>
      <c r="I141" s="41"/>
      <c r="J141" s="42"/>
      <c r="K141" s="41"/>
      <c r="L141" s="41"/>
      <c r="M141" s="42"/>
      <c r="N141" s="43"/>
      <c r="O141" s="43"/>
      <c r="P141" s="44"/>
      <c r="R141" s="13"/>
    </row>
    <row r="142" spans="2:18" s="14" customFormat="1" ht="38.25">
      <c r="B142" s="81" t="s">
        <v>153</v>
      </c>
      <c r="C142" s="102" t="s">
        <v>258</v>
      </c>
      <c r="D142" s="71" t="s">
        <v>32</v>
      </c>
      <c r="E142" s="117">
        <v>520.86</v>
      </c>
      <c r="F142" s="115">
        <v>25.29</v>
      </c>
      <c r="G142" s="106">
        <f t="shared" si="68"/>
        <v>13172.5494</v>
      </c>
      <c r="H142" s="41"/>
      <c r="I142" s="41"/>
      <c r="J142" s="42"/>
      <c r="K142" s="41"/>
      <c r="L142" s="41"/>
      <c r="M142" s="42"/>
      <c r="N142" s="43"/>
      <c r="O142" s="43"/>
      <c r="P142" s="44"/>
      <c r="R142" s="13"/>
    </row>
    <row r="143" spans="2:18" s="15" customFormat="1" ht="16.5" customHeight="1">
      <c r="B143" s="129" t="s">
        <v>16</v>
      </c>
      <c r="C143" s="129"/>
      <c r="D143" s="122">
        <f>SUM(G15:G142)+16.64</f>
        <v>378466.9438000002</v>
      </c>
      <c r="E143" s="122"/>
      <c r="F143" s="122"/>
      <c r="G143" s="56"/>
      <c r="H143" s="61"/>
      <c r="I143" s="63">
        <f>SUM(I16:I129)</f>
        <v>102443.50330000001</v>
      </c>
      <c r="J143" s="64">
        <f>I143/D143</f>
        <v>0.2706801874726898</v>
      </c>
      <c r="K143" s="61"/>
      <c r="L143" s="63">
        <f>SUM(L15:L142)</f>
        <v>12192.4166</v>
      </c>
      <c r="M143" s="64">
        <f>L143/D143</f>
        <v>0.032215274807310644</v>
      </c>
      <c r="N143" s="61"/>
      <c r="O143" s="63">
        <f>SUM(O16:O129)</f>
        <v>114021.5549</v>
      </c>
      <c r="P143" s="64">
        <f>O143/D143</f>
        <v>0.30127216331013146</v>
      </c>
      <c r="R143" s="13">
        <f>ROUND(E146*F146,2)</f>
        <v>0</v>
      </c>
    </row>
    <row r="144" spans="2:16" s="15" customFormat="1" ht="8.25" customHeight="1">
      <c r="B144" s="16"/>
      <c r="C144" s="16"/>
      <c r="D144" s="17"/>
      <c r="E144" s="18"/>
      <c r="F144" s="18"/>
      <c r="G144" s="18"/>
      <c r="H144" s="19"/>
      <c r="I144" s="20"/>
      <c r="J144" s="21"/>
      <c r="K144" s="19"/>
      <c r="L144" s="20"/>
      <c r="M144" s="21"/>
      <c r="N144" s="19"/>
      <c r="O144" s="20"/>
      <c r="P144" s="21"/>
    </row>
    <row r="145" spans="2:16" s="15" customFormat="1" ht="17.25" customHeight="1">
      <c r="B145" s="16"/>
      <c r="C145" s="16"/>
      <c r="D145" s="17"/>
      <c r="E145" s="18"/>
      <c r="F145" s="18"/>
      <c r="G145" s="18"/>
      <c r="H145" s="19"/>
      <c r="I145" s="20"/>
      <c r="J145" s="21"/>
      <c r="K145" s="19"/>
      <c r="L145" s="20"/>
      <c r="M145" s="21"/>
      <c r="N145" s="19"/>
      <c r="O145" s="20"/>
      <c r="P145" s="21"/>
    </row>
    <row r="146" spans="2:16" s="15" customFormat="1" ht="12.75" customHeight="1">
      <c r="B146" s="22"/>
      <c r="C146" s="57">
        <f>D143</f>
        <v>378466.9438000002</v>
      </c>
      <c r="D146" s="20"/>
      <c r="E146" s="19"/>
      <c r="F146" s="19"/>
      <c r="G146" s="19"/>
      <c r="H146" s="19"/>
      <c r="I146" s="20"/>
      <c r="J146" s="21"/>
      <c r="K146" s="19"/>
      <c r="L146" s="20"/>
      <c r="M146" s="21"/>
      <c r="N146" s="19"/>
      <c r="O146" s="20"/>
      <c r="P146" s="21"/>
    </row>
    <row r="147" spans="2:16" s="15" customFormat="1" ht="12.75" customHeight="1">
      <c r="B147" s="16"/>
      <c r="C147" s="16"/>
      <c r="D147" s="17"/>
      <c r="E147" s="18"/>
      <c r="F147" s="18"/>
      <c r="G147" s="18"/>
      <c r="H147" s="19"/>
      <c r="I147" s="20"/>
      <c r="J147" s="21"/>
      <c r="K147" s="19"/>
      <c r="L147" s="20"/>
      <c r="M147" s="21"/>
      <c r="N147" s="19"/>
      <c r="O147" s="20"/>
      <c r="P147" s="21"/>
    </row>
    <row r="148" spans="2:16" s="15" customFormat="1" ht="12.75" customHeight="1">
      <c r="B148" s="16"/>
      <c r="C148" s="16"/>
      <c r="D148" s="17"/>
      <c r="E148" s="19" t="str">
        <f>CONCATENATE("% DA ",K13)</f>
        <v>% DA 2a. MEDIÇÃO</v>
      </c>
      <c r="F148" s="18"/>
      <c r="G148" s="19"/>
      <c r="H148" s="19"/>
      <c r="I148" s="21">
        <f>M143</f>
        <v>0.032215274807310644</v>
      </c>
      <c r="J148" s="21"/>
      <c r="K148" s="19"/>
      <c r="L148" s="19" t="str">
        <f>K13</f>
        <v>2a. MEDIÇÃO</v>
      </c>
      <c r="M148" s="21"/>
      <c r="N148" s="120">
        <f>L143</f>
        <v>12192.4166</v>
      </c>
      <c r="O148" s="120"/>
      <c r="P148" s="21"/>
    </row>
    <row r="149" spans="2:16" s="15" customFormat="1" ht="12.75" customHeight="1">
      <c r="B149" s="16"/>
      <c r="C149" s="16"/>
      <c r="D149" s="17"/>
      <c r="E149" s="19"/>
      <c r="F149" s="18"/>
      <c r="G149" s="19"/>
      <c r="H149" s="19"/>
      <c r="I149" s="21"/>
      <c r="J149" s="21"/>
      <c r="K149" s="19"/>
      <c r="L149" s="19" t="s">
        <v>18</v>
      </c>
      <c r="M149" s="21"/>
      <c r="N149" s="120">
        <f>O143</f>
        <v>114021.5549</v>
      </c>
      <c r="O149" s="120"/>
      <c r="P149" s="21"/>
    </row>
    <row r="150" spans="2:16" s="15" customFormat="1" ht="12.75" customHeight="1">
      <c r="B150" s="16"/>
      <c r="C150" s="23"/>
      <c r="D150" s="17"/>
      <c r="E150" s="19" t="s">
        <v>19</v>
      </c>
      <c r="F150" s="18"/>
      <c r="G150" s="19"/>
      <c r="H150" s="19"/>
      <c r="I150" s="21">
        <f>P143</f>
        <v>0.30127216331013146</v>
      </c>
      <c r="J150" s="21"/>
      <c r="K150" s="19"/>
      <c r="L150" s="19" t="s">
        <v>20</v>
      </c>
      <c r="M150" s="21"/>
      <c r="N150" s="121">
        <f>C146-N149</f>
        <v>264445.3889000002</v>
      </c>
      <c r="O150" s="121"/>
      <c r="P150" s="21"/>
    </row>
    <row r="151" spans="2:16" s="15" customFormat="1" ht="12.75" customHeight="1">
      <c r="B151" s="16"/>
      <c r="C151" s="23"/>
      <c r="D151" s="17"/>
      <c r="E151" s="19"/>
      <c r="F151" s="18"/>
      <c r="G151" s="19"/>
      <c r="H151" s="19"/>
      <c r="I151" s="21"/>
      <c r="J151" s="21"/>
      <c r="K151" s="19"/>
      <c r="L151" s="19"/>
      <c r="M151" s="21"/>
      <c r="N151" s="24"/>
      <c r="O151" s="17"/>
      <c r="P151" s="21"/>
    </row>
    <row r="152" spans="2:16" s="15" customFormat="1" ht="7.5" customHeight="1">
      <c r="B152" s="16"/>
      <c r="C152" s="25"/>
      <c r="D152" s="17"/>
      <c r="E152" s="18"/>
      <c r="F152" s="18"/>
      <c r="G152" s="18"/>
      <c r="H152" s="19"/>
      <c r="I152" s="20"/>
      <c r="J152" s="21"/>
      <c r="K152" s="19"/>
      <c r="L152" s="20"/>
      <c r="M152" s="21"/>
      <c r="N152" s="19"/>
      <c r="O152" s="20"/>
      <c r="P152" s="21"/>
    </row>
    <row r="153" ht="12.75" customHeight="1"/>
    <row r="154" ht="12.75" customHeight="1">
      <c r="C154" s="30"/>
    </row>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spans="3:7" ht="12.75" customHeight="1">
      <c r="C383" s="31"/>
      <c r="D383" s="32"/>
      <c r="E383" s="33"/>
      <c r="G383" s="33"/>
    </row>
    <row r="384" spans="3:7" ht="12.75" customHeight="1">
      <c r="C384" s="31"/>
      <c r="D384" s="32"/>
      <c r="E384" s="33"/>
      <c r="G384" s="33"/>
    </row>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sheetData>
  <sheetProtection/>
  <mergeCells count="16">
    <mergeCell ref="B143:C143"/>
    <mergeCell ref="B13:B14"/>
    <mergeCell ref="F13:F14"/>
    <mergeCell ref="E13:E14"/>
    <mergeCell ref="D13:D14"/>
    <mergeCell ref="C13:C14"/>
    <mergeCell ref="N148:O148"/>
    <mergeCell ref="N149:O149"/>
    <mergeCell ref="N150:O150"/>
    <mergeCell ref="D143:F143"/>
    <mergeCell ref="C3:M3"/>
    <mergeCell ref="D4:I4"/>
    <mergeCell ref="D5:I5"/>
    <mergeCell ref="G13:G14"/>
    <mergeCell ref="N10:P10"/>
    <mergeCell ref="C9:F9"/>
  </mergeCells>
  <printOptions horizontalCentered="1" verticalCentered="1"/>
  <pageMargins left="0.3937007874015748" right="0.3937007874015748" top="0.1968503937007874" bottom="0.1968503937007874" header="0.3937007874015748" footer="0.3937007874015748"/>
  <pageSetup blackAndWhite="1" horizontalDpi="300" verticalDpi="300" orientation="landscape" paperSize="9" scale="67" r:id="rId4"/>
  <rowBreaks count="6" manualBreakCount="6">
    <brk id="37" min="1" max="15" man="1"/>
    <brk id="59" min="1" max="15" man="1"/>
    <brk id="83" min="1" max="15" man="1"/>
    <brk id="95" min="1" max="15" man="1"/>
    <brk id="112" min="1" max="15" man="1"/>
    <brk id="129" min="1" max="15" man="1"/>
  </rowBreaks>
  <drawing r:id="rId3"/>
  <legacyDrawing r:id="rId2"/>
  <oleObjects>
    <oleObject progId="PBrush" shapeId="145453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Ruy Ataide</cp:lastModifiedBy>
  <cp:lastPrinted>2018-10-17T17:11:33Z</cp:lastPrinted>
  <dcterms:created xsi:type="dcterms:W3CDTF">2001-07-17T15:43:44Z</dcterms:created>
  <dcterms:modified xsi:type="dcterms:W3CDTF">2018-12-11T15:48:43Z</dcterms:modified>
  <cp:category/>
  <cp:version/>
  <cp:contentType/>
  <cp:contentStatus/>
</cp:coreProperties>
</file>