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MEDIÇÃO 01" sheetId="1" r:id="rId1"/>
  </sheets>
  <definedNames>
    <definedName name="_xlfn.SUMIFS" hidden="1">#NAME?</definedName>
    <definedName name="_xlnm.Print_Area" localSheetId="0">'MEDIÇÃO 01'!$B$2:$Q$154</definedName>
    <definedName name="_xlnm.Print_Titles" localSheetId="0">'MEDIÇÃO 01'!$2:$15</definedName>
  </definedNames>
  <calcPr fullCalcOnLoad="1"/>
</workbook>
</file>

<file path=xl/sharedStrings.xml><?xml version="1.0" encoding="utf-8"?>
<sst xmlns="http://schemas.openxmlformats.org/spreadsheetml/2006/main" count="407" uniqueCount="298">
  <si>
    <t>Obra</t>
  </si>
  <si>
    <t>Empreiteira</t>
  </si>
  <si>
    <t>ITEM</t>
  </si>
  <si>
    <t>ESPECIFICAÇÃO</t>
  </si>
  <si>
    <t>UN.</t>
  </si>
  <si>
    <t>QUANT.</t>
  </si>
  <si>
    <t>PREÇO UNIT.</t>
  </si>
  <si>
    <t>TOTAL</t>
  </si>
  <si>
    <t>%</t>
  </si>
  <si>
    <t>m³</t>
  </si>
  <si>
    <t>2.1</t>
  </si>
  <si>
    <t>2.2</t>
  </si>
  <si>
    <t>und</t>
  </si>
  <si>
    <t>4.1</t>
  </si>
  <si>
    <t>3.1</t>
  </si>
  <si>
    <t>5.1</t>
  </si>
  <si>
    <t>6.1</t>
  </si>
  <si>
    <t>6.2</t>
  </si>
  <si>
    <t>2.3</t>
  </si>
  <si>
    <t>6.3</t>
  </si>
  <si>
    <t>2</t>
  </si>
  <si>
    <t>4.2</t>
  </si>
  <si>
    <t>4.3</t>
  </si>
  <si>
    <t>4.4</t>
  </si>
  <si>
    <t>4.5</t>
  </si>
  <si>
    <t>4.6</t>
  </si>
  <si>
    <t>m</t>
  </si>
  <si>
    <t>3</t>
  </si>
  <si>
    <t>3.2</t>
  </si>
  <si>
    <t>4</t>
  </si>
  <si>
    <t>4.7</t>
  </si>
  <si>
    <t>4.8</t>
  </si>
  <si>
    <t>5.2</t>
  </si>
  <si>
    <t>5.3</t>
  </si>
  <si>
    <t>5.5</t>
  </si>
  <si>
    <t>5.6</t>
  </si>
  <si>
    <t>5.7</t>
  </si>
  <si>
    <t>6.4</t>
  </si>
  <si>
    <t>6.5</t>
  </si>
  <si>
    <t>8.1</t>
  </si>
  <si>
    <t>Trecho</t>
  </si>
  <si>
    <t>5.4</t>
  </si>
  <si>
    <t>6.6</t>
  </si>
  <si>
    <t>4.9</t>
  </si>
  <si>
    <t>4.10</t>
  </si>
  <si>
    <t>4.11</t>
  </si>
  <si>
    <t>4.12</t>
  </si>
  <si>
    <t>5</t>
  </si>
  <si>
    <t>Bonificação de 15,0% sobre Materiais Betuminosos</t>
  </si>
  <si>
    <t>6.7</t>
  </si>
  <si>
    <t>6.8</t>
  </si>
  <si>
    <t>8.1.2</t>
  </si>
  <si>
    <t>8.1.1</t>
  </si>
  <si>
    <t>9.1</t>
  </si>
  <si>
    <t>9.2</t>
  </si>
  <si>
    <t>9.3</t>
  </si>
  <si>
    <t>9.4</t>
  </si>
  <si>
    <t>Placa de obra nas dimensões de 3,0 x 6,0 m, padrão PMPK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</si>
  <si>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</si>
  <si>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</si>
  <si>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</si>
  <si>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</si>
  <si>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</si>
  <si>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</si>
  <si>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</si>
  <si>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</si>
  <si>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</si>
  <si>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</si>
  <si>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</si>
  <si>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</si>
  <si>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Equipe topográfica para serviços simples de locação e nivelamento (incluindo equipamento, transporte e profissionais nivel médio)</t>
  </si>
  <si>
    <t>Aluguel mensal de laboratório de solos</t>
  </si>
  <si>
    <t>SERVIÇOS AUXILIARES</t>
  </si>
  <si>
    <t>TERRAPLENAGEM</t>
  </si>
  <si>
    <t>Escavação e carga de material de 1ª categoria com escavadeira</t>
  </si>
  <si>
    <t>Compactação de aterros 100% PI em Vias Urbanas</t>
  </si>
  <si>
    <t>Deslocamento de cerca de madeira com 4 fios de arame</t>
  </si>
  <si>
    <t xml:space="preserve">Espalhamento / regularização / compactação de material em bota-fora </t>
  </si>
  <si>
    <t>3.3</t>
  </si>
  <si>
    <t>3.4</t>
  </si>
  <si>
    <t>3.5</t>
  </si>
  <si>
    <t>PAVIMENTAÇÃO</t>
  </si>
  <si>
    <t>MATERIAIS BETUMINOSOS</t>
  </si>
  <si>
    <t>OBRAS DE ARTE CORRENTES E DRENAGEM - AVENIDA E RUAS ADJACENTES (TRAVESSAS)</t>
  </si>
  <si>
    <t>Boca de concreto ciclópico para BSTC diâmetro 0,80 m</t>
  </si>
  <si>
    <t xml:space="preserve">Corpo BSTC (greide) diâmetro 0,80 m CA-2 PB inclusive escavação, reaterro e transporte do tubo em Vias Urbanas </t>
  </si>
  <si>
    <t>Berço de concreto ciclópico para BSTC diâmetro 0,80 m</t>
  </si>
  <si>
    <t xml:space="preserve">Corpo BSTC (greide) diâmetro 0,40 m CA-2 MF inclusive escavação, reaterro e transporte do tubo em Vias Urbanas </t>
  </si>
  <si>
    <t xml:space="preserve">Berço de concreto ciclópico para BSTC diâmetro 0,40 m </t>
  </si>
  <si>
    <t>Poço de visita (tubo D-&gt;0,80 m) H-&gt;1,90 m com tampão F.F.A.P., inclusive escavação e transporte do tampão, em Vias Urbanas</t>
  </si>
  <si>
    <t>Caixa ralo em blocos pré-moldados e grelha articulada em FFA em Vias</t>
  </si>
  <si>
    <t>Meio fio de concreto MFC 05, inclusive caiação</t>
  </si>
  <si>
    <t>Sarjeta de concreto SCC 40/15</t>
  </si>
  <si>
    <t>Valeta de proteção de corte revestida em concreto VPC-03, (Est. 10 A 68 - LE)</t>
  </si>
  <si>
    <t xml:space="preserve">Descida d'água concreto simples (degraus) c/ caiação apoio em Vias Urbanas </t>
  </si>
  <si>
    <t>Entrada para descida d'agua  (calha/degraus) inclusive caiação</t>
  </si>
  <si>
    <t>Dissipador de energia aplicado a saída de sarjeta/valeta</t>
  </si>
  <si>
    <t>Saída d'água concreto p/ corte c/ caiação</t>
  </si>
  <si>
    <t xml:space="preserve">Gabiões com caixas e sacos galvanizados, com geotêxtil não tecido RT 07  kN/m, em Vias Urbanas </t>
  </si>
  <si>
    <t>TR-203-00 (Comercial - Caminhão carroceria) - Transp. de Tubo de concreto armado D=0,80m CA-2 PB  - (0,646XP+0,672XR) - XP=35KM, XR=0,68KM</t>
  </si>
  <si>
    <t>TR-203-00 (Comercial - Caminhão carroceria) - Transp. de Tubo de concreto armado D=0,40m CA-2 MF - (0,646XP+0,672XR) - XP=35KM, XR=0,68KM</t>
  </si>
  <si>
    <t>TR-203-00 (Comercial - Caminhão carroceria) - Transp. de Tampao F.F. articulado pesado -  poço visita - (0,646XP+0,672XR) - XP=160KM, XR=0,68KM</t>
  </si>
  <si>
    <t>TR-203-00 (Comercial - Caminhão carroceria) - Transp. de Caibros 8 X 8 cm -  Gabiões - (0,646XP+0,672XR) - XP=35KM, XR=0,68KM</t>
  </si>
  <si>
    <t>TR-202-00 (Comercial - Caminhão basculante) - Transp. de Pedra de mao (incl. 0% IUM) s/ frete - Gabiões - (0,665XP+0,692XR) - XP=35KM, XR=0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</si>
  <si>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</si>
  <si>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</si>
  <si>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</si>
  <si>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</si>
  <si>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</si>
  <si>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</si>
  <si>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</si>
  <si>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</si>
  <si>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</si>
  <si>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</si>
  <si>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</si>
  <si>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</si>
  <si>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CM-30, fornecimento</t>
  </si>
  <si>
    <t>Emulsão RR-1C, fornecimento</t>
  </si>
  <si>
    <t>CAP-50/70, fornecimento</t>
  </si>
  <si>
    <t>Transporte TR-302-00 (Mat. Asf. Quente. DNIT) - CM-30, 0,496XP+0,672XR+49,704, onde XP= DMT em Km (rodovia pavimentada) = 350,00 KM e XR= DMT em Km (rodovia não pavimentada) = 0,68 KM</t>
  </si>
  <si>
    <t>Transporte TR-302-00 (Mat. Asf. Quente. DNIT) - EMULSÃO, 0,496XP+0,672XR+49,704, onde XP= DMT em Km (rodovia pavimentada) = 350,00 KM e XR= DMT em Km (rodovia não pavimentada) = 0,68 KM</t>
  </si>
  <si>
    <t>Transporte TR-302-00 (Mat. Asf. Quente. DNIT) - CAP, 0,496XP+0,672XR+49,704, onde XP= DMT em Km (rodovia pavimentada) = 330,00 KM (Refinaria - Usina) e XR= DMT em Km (rodovia não pavimentada) = 0,00 KM</t>
  </si>
  <si>
    <t>REDE COLETORA DE ESGOTO</t>
  </si>
  <si>
    <t>7</t>
  </si>
  <si>
    <t>Escavação mecânica em material de 1ª categoria H-&gt;0,00 a 1,50 m, em vias urbanas</t>
  </si>
  <si>
    <t xml:space="preserve">Escavação manual em mat. 1ª cat. H-&gt; 0,00 a 1,50 m em Vias Urbanas </t>
  </si>
  <si>
    <t>Tubo PVC (NBR-7362), para esgoto sanitário, com diâmetro nominal de 150mm, inclusive anel de borracha, assentamento com junta elástica, para coletor de esgotos, com diâmetro nominal de 150mm, aterro e soca até a altura da geratriz superior do tubo, considerando o material da própria escavação</t>
  </si>
  <si>
    <t>Tubo PVC (NBR-7362), para esgoto sanitário, com diâmetro nominal de 100mm, inclusive anel de borracha, assentamento com junta elástica, para coletor de esgotos, com diâmetro nominal de 100mm, aterro e soca até a altura da geratriz superior do tubo, considerando o material da própria escavação</t>
  </si>
  <si>
    <t>Selim elástico de PVC para ligação predial de rede de esgoto (NBR 10569), de 150mmx100mm, inclusive anel de borracha e assentamento de peças e acessórios de PVC rígido, com junta elástica, com diâmetro nominal de 150mm</t>
  </si>
  <si>
    <t>Curva de PVC para rede de esgoto (NBR 10569), de 90º, PB, com diâmetro nominal de 100mm, inclusive anel de borracha e assentamento de peças e acessórios de PVC rígido, com junta elástica, com diâmetro nominal de 100mm</t>
  </si>
  <si>
    <t>Poço de visita (tubo D-&gt;0,40 m) H-&gt;1,50 m com Tampão F.F.A.P., inclusive escavação e transporte do tampão, em vias urbanas</t>
  </si>
  <si>
    <t>Caixa de passagem para tubo de D-&gt;0,40m H-&gt;1,10 m em vias urbanas (cx. ligação domiciliar)</t>
  </si>
  <si>
    <t xml:space="preserve">Reaterro com areia, tudo incluído, em Vias Urbanas </t>
  </si>
  <si>
    <t>TR-201-00 (Comercial - Caminhão basculante) - Transp. de Areia suja jazida c/ carreg. mecânico -  Reaterro com areia - (0,665XP+0,692XR+2,771) - XP=25KM, XR=0,68KM</t>
  </si>
  <si>
    <t>8</t>
  </si>
  <si>
    <t>SERVIÇOS COMPLEMENTARES</t>
  </si>
  <si>
    <t>TRATAMENTO EM ENCOSTA EST.10+10M A 25, 28 A 48 - LE</t>
  </si>
  <si>
    <t>Conformação manual de taludes</t>
  </si>
  <si>
    <t>Revestimento vegetal por hidrossemeadura com manta de fibras vegetais</t>
  </si>
  <si>
    <t>TR-203-00 (Comercial - Caminhão carroceria) - Transp. de Manta de fibras vegetais - (0,646XP+0,672XR) - XP=350KM, XR=0,68KM</t>
  </si>
  <si>
    <t>8.1.3</t>
  </si>
  <si>
    <t>9</t>
  </si>
  <si>
    <t>PAISAGISMO</t>
  </si>
  <si>
    <t>Arborização para paisagismo (mudas viveiro de espera) com altura maior  que 150 cm  (Especificação em Projeto pisagistico e memorial descritivo)</t>
  </si>
  <si>
    <t>Arborização para paisagismo (mudas viveiro de espera) com altura até 150  cm  (Especificação em Projeto pisagistico e memorial descritivo)</t>
  </si>
  <si>
    <t>Revestimento vegetal com grama em placas, inclusive transporte de grama</t>
  </si>
  <si>
    <t>Fornecimento e espalhamento de terra vegetal</t>
  </si>
  <si>
    <t>TR-203-00 (Comercial - Caminhão carroceria) - Transp. de Muda de árvore com altura maior que 150 cm - (0,646XP+0,672XR) - XP=35KM, XR=0,68KM</t>
  </si>
  <si>
    <t>TR-203-00 (Comercial - Caminhão carroceria) - Transp. de Muda de árvore com altura até 150  cm  - (0,646XP+0,672XR) - XP=35KM, XR=0,68KM</t>
  </si>
  <si>
    <t>TR-203-00 (Comercial - Caminhão carroceria) - Transp. de Grama - (0,646XP+0,672XR) - XP=35KM, XR=0,68KM</t>
  </si>
  <si>
    <t>MOBILIARIO URBANO</t>
  </si>
  <si>
    <t>8.3</t>
  </si>
  <si>
    <t>8.2</t>
  </si>
  <si>
    <t>Abrigo de Ônibus Urbano - Padrão reduzido - 2,40 x 6,00 m</t>
  </si>
  <si>
    <t>8.4</t>
  </si>
  <si>
    <t>PASSEIOS E CICLOVIA</t>
  </si>
  <si>
    <t xml:space="preserve">Passeio em concreto, largura 2,00m, acabamento em ladrilho hidráulico podotátil (L-&gt;0,40m) </t>
  </si>
  <si>
    <t>Pavimento rígido, para ciclovia, com 8cm de espessura, em concreto argamassado, 15MPa, colorido com óxido de ferro vermelho sintético, juntas serradas, lona plástica de polietileno de 0,20mm, e camada regularizadora de pó de pedra, compactada mecanicamente, com acabamento de superficie desempenado, camurçado e vassourado, cura com manta geotêxtil e proteção com cumeeira de sarrafo de madeira e lona plástica, exclusive preparo do terreno</t>
  </si>
  <si>
    <t>SINALIZAÇÃO DA VIA</t>
  </si>
  <si>
    <t>Pintura de setas e zebrados em material termoplástico - 5 anos (por extrusão)</t>
  </si>
  <si>
    <t xml:space="preserve">Sinalização horizontal TMD-&gt;600, vida útil 3 anos, taxa-&gt;3,0 kg/m² material  termoplástico) </t>
  </si>
  <si>
    <t>Sinalização vertical com chapa revestida em película, inclusive suporte em  madeira</t>
  </si>
  <si>
    <t>Tachão refletivo birrefletorizado, fornecimento e aplicação</t>
  </si>
  <si>
    <t>10</t>
  </si>
  <si>
    <t>ILUMINAÇÃO PÚBLICA</t>
  </si>
  <si>
    <t>Envelopamento de concreto simples com consumo mínimo de cimento de 250kg/m3, inclusive escavação para profundidade mínima do eletroduto de 50 cm, de 25 x 25 cm, para 1 eletroduto</t>
  </si>
  <si>
    <t>Fita isolante em rolo de 19mm x 20 m, número 33 Scoth ou equivalente</t>
  </si>
  <si>
    <t>Caixa de inspeção de alvenaria de blocos cerâmicos 10 furos 10x20x20cm dimensões de 30x30x60cm, com revestimento interno em chapisco e reboco, tampa de concreto esp.5cm e lastro de brita 5 cm</t>
  </si>
  <si>
    <t>Eletroduto PEAD, cor preta, diam. 1.1/2", marca ref. Kanaflex ou equivalente</t>
  </si>
  <si>
    <t>Fio ou cabo de cobre termoplástico, com isolamento para 1000V, seção de 6.0 mm2</t>
  </si>
  <si>
    <t>Fio ou cabo de cobre termoplástico, com isolamento para 1000V, seção de 10.0 mm2</t>
  </si>
  <si>
    <t>Conector perfurante para rede subterrânea, tensão de aplicação: 0,6/1kV, corpo isolado resistente ao ambiente do subsolo, nas cores branca ou bege claro, contato dentado: liga de alumínio estanhado, com camada de espessura mínima de 8mm e condutividade elétrica mínima de 98% IACS a 20ºC, parafuso torquimétrico: liga de alumínio, selador e capuz: material elastomérico na cor preta, incorporados ao corpo do conector de forma imperdível, grau de proteção: IP-65, para cabos: principal: 6mm² - 185mm² e derivação: 1,5mm² - 10mm²</t>
  </si>
  <si>
    <t>Cabeçote de alumínio de 1 1/2"</t>
  </si>
  <si>
    <t>Haste de terra tipo COPPERWELD - 5/8" x 2.40m</t>
  </si>
  <si>
    <t>Bucha e arruela de alumínio fundido diâmetro 40mm (1 1/2")</t>
  </si>
  <si>
    <t>Eletroduto de ferro galvanizado, tipo leve, diâmetro de 1 1/2", inclusive conexões e emendas, exclusive abertura e fechamento de rasgo. FORNECIMENTO e ASSENTAMENTO</t>
  </si>
  <si>
    <t>Curva longa de 90° para eletroduto, de aço galvanizado, de 38mm (1 1/2”). FORNECIMENTO</t>
  </si>
  <si>
    <t>Fita Elétrica De Alta Tensão Scotch, Alta Fusão 3mm</t>
  </si>
  <si>
    <t xml:space="preserve">Reaterro de cavas c/ compactação manual (apiloamento) em Vias Urbanas </t>
  </si>
  <si>
    <t>Poste  11MT  flangeado, galvanizado, telecônico ornamental, com dupla subida, nos formatos simples ou duplos, possibilitando a fixação de uma ou duas luminárias públicas. Pintado em cor branca e instalado.</t>
  </si>
  <si>
    <t>Fornecimento, preparo e aplicação de concreto Fck=15 MPa (brita 1 e 2) - (5% de perdas já incluído no custo)</t>
  </si>
  <si>
    <t>m3</t>
  </si>
  <si>
    <t>Relé fotoelétrico, para comando de iluminação externa, na tensão de 220V e carga máxima de 1.000W. FORNECIMENTO e COLOCAÇÃO</t>
  </si>
  <si>
    <t>8.2.1</t>
  </si>
  <si>
    <t>8.2.2</t>
  </si>
  <si>
    <t>8.2.3</t>
  </si>
  <si>
    <t>8.2.4</t>
  </si>
  <si>
    <t>8.2.5</t>
  </si>
  <si>
    <t>8.2.6</t>
  </si>
  <si>
    <t>8.2.7</t>
  </si>
  <si>
    <t>8.3.1</t>
  </si>
  <si>
    <t>8.4.1</t>
  </si>
  <si>
    <t>8.4.2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</si>
  <si>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</si>
  <si>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</si>
  <si>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</si>
  <si>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</si>
  <si>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</si>
  <si>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</si>
  <si>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</si>
  <si>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</si>
  <si>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</si>
  <si>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</si>
  <si>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</si>
  <si>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</si>
  <si>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</si>
  <si>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</si>
  <si>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</si>
  <si>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</si>
  <si>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</si>
  <si>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</si>
  <si>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</si>
  <si>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Regularização e compactação do sub-leito (100% P.N.) H-&gt;0,15m em Urbanas</t>
  </si>
  <si>
    <t>Sub-base de solo estabilizada granulométricamente sem mistura inclusive escavação e carga</t>
  </si>
  <si>
    <t>Base de brita graduada, inclusive fornecimento, exclusive transporte da brita em Vias Urbanas</t>
  </si>
  <si>
    <t>Transporte Local de Materiais (Sub-Base) LOCAL COM DMT DE 5,1 A 10,0 KM (Caminhão basculante), 0,665XP+0,738XR+1,385, onde XP= DMT em Km (rodovia pavimentada) = 8,00 KM e XR= DMT em Km (rodovia não pavimentada) = 2,00 KM</t>
  </si>
  <si>
    <t>Transporte Local de Materiais (Base) DMT acima de 15 KM (Caminhão Basculante), 0,207XP+0,219XR+7,951, onde XP= DMT em Km (rodovia pavimentada) = 35,00 KM e XR= DMT em Km (rodovia não pavimentada) = 0,68 KM</t>
  </si>
  <si>
    <t>Imprimação exclusive fornecimento e transporte comercial do material betuminoso em Vias Urbanas</t>
  </si>
  <si>
    <t>Pintura de ligação exclusive fornecimento e transporte comercial do material betuminoso em Vias Urbanas</t>
  </si>
  <si>
    <t xml:space="preserve">CBUQ (camada pronta - binder) exclusive fornecimento e transportes do CAP e massa, inclusive fornecimento e transporte da brita e pó de pedra </t>
  </si>
  <si>
    <t>CBUQ (camada pronta - capa) exclusive fornecimento e transportes do CAP e massa</t>
  </si>
  <si>
    <t>Transporte Local de Materiais (Binder) TR-301-00 (Massa Asfáltica), 1,000XP+1,038XR+7,700, onde XP= DMT em Km (rodovia pavimentada) = 35,00 KM e XR= DMT em Km (rodovia não pavimentada) = 0,68 KM</t>
  </si>
  <si>
    <t>Transporte Local de Materiais (Capa) TR-301-00 (Massa Asfáltica), 1,000XP+1,038XR+7,700, onde XP= DMT em Km (rodovia pavimentada) = 35,00 KM e XR= DMT em Km (rodovia não pavimentada) = 0,68 KM</t>
  </si>
  <si>
    <t>Barracão para escritório com sanitário área de 14.50 m2, de chapa de compens. 12mm e pontalete 8x8cm, piso cimentado e cobertura de telha de fibroc. 6mm, incl. ponto de luz e cx. de inspeção, conf. projeto (1 utilização)</t>
  </si>
  <si>
    <t>Barracão para almoxarifado área de 10.90m2, de chapa de compensado de 12mm e pontalete 8x8cm, piso cimentado e cobertura de telhas de fibrocimento de 6mm, incl. ponto de luz, conf. projeto (1 utilização)</t>
  </si>
  <si>
    <t>Barracão para depósito de cimento área de 10.90m2, de chapa de compensado 12mm e pontaletes 8x8cm, piso cimentado e cobertura de telhas de fibrocimento de 6mm, inclusive ponto de luz, conf. projeto (1 utilização)</t>
  </si>
  <si>
    <t>Refeitório com paredes de chapa de compens. 12mm e pontaletes 8x8cm, piso ciment. e cob. de telhas fibroc. 6mm, incl. ponto de luz e cx. de inspeção (cons. 1.21 m2/func./turno), conf. projeto (1 utilização)</t>
  </si>
  <si>
    <t>Unidade de sanitário e vestiário p/ até 20 func. área de 18.15m2, paredes de chapa compens. 12mm e pontalete 8x8cm, piso cimentado, cobert. telha fibroc. 6mm, incl. instalação de luz e cx. de inspeção, conf. projeto (1 utilização)</t>
  </si>
  <si>
    <t>Reservatório de fibra de vidro de 1000 L, incl. suporte em madeira de 7x12cm e 8x7cm, elevado de 4m, conf. projeto (1 utilização)</t>
  </si>
  <si>
    <t>Rede de água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</si>
  <si>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</si>
  <si>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Rede de esgoto, contendo fossa e filtro, inclusive tubos e conexões de ligação entre caixas, considerando distância de 25m, conforme projeto (1 utilização)</t>
  </si>
  <si>
    <t>Equipe de Laboratório ( Mão de Obra )</t>
  </si>
  <si>
    <t xml:space="preserve">Escavação e carga de material de 1ª categoria com escavadeira em Vias Urbanas </t>
  </si>
  <si>
    <t>Transporte Local de Materiais (TR-101-01) (Vias urbanas -
Caminhão basculante) onde x1=XP= DMT em Km (rodovia pavimentada) = 0 KM e x2=XR= DMT em Km (rodovia não pavimentada) = 3,00KM  (1,038XP+1,384XR+1,730)</t>
  </si>
  <si>
    <t>Luminária pública LED, fabricada em aluminio injetado, 150 w de potência,tensão de 90~300 Vca, com suporte de fixação e instalação.</t>
  </si>
  <si>
    <t>67,22</t>
  </si>
  <si>
    <t>Av. ORESTES BAHIENSE E TRAVESSAS - SEDE - PRESIDENTE KENNEDY/ES</t>
  </si>
  <si>
    <t>EXECUÇÃO DE OBRAS E INFRAESTRUTURA DE PAVIMENTAÇÃO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</si>
  <si>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</si>
  <si>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</si>
  <si>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</si>
  <si>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</si>
  <si>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</si>
  <si>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</si>
  <si>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</si>
  <si>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</si>
  <si>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</si>
  <si>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</si>
  <si>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</si>
  <si>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m²</t>
  </si>
  <si>
    <t>mês</t>
  </si>
  <si>
    <t>t</t>
  </si>
  <si>
    <t>INSTALAÇÃO DO CANTERIO DE OBRAS</t>
  </si>
  <si>
    <t>PREÇOS COM DESCONTO DE 36% DO PREÇO BASE PMPK</t>
  </si>
  <si>
    <t xml:space="preserve">REFERÊNCIA: </t>
  </si>
  <si>
    <t>DER-ES JUN/2015</t>
  </si>
  <si>
    <t>IOPES NOV/2015</t>
  </si>
  <si>
    <t>EMOP MAR/2015</t>
  </si>
  <si>
    <t>PORCENTAGEM EXECUTADA DO 1º CONTRATO: 7,52%</t>
  </si>
  <si>
    <t>660 dias</t>
  </si>
  <si>
    <t/>
  </si>
  <si>
    <t>Contrato nº:</t>
  </si>
  <si>
    <t>268/2016</t>
  </si>
  <si>
    <t>Início:</t>
  </si>
  <si>
    <t>Data do Contrato:</t>
  </si>
  <si>
    <t>Prazo de Execução:</t>
  </si>
  <si>
    <t>Data da Medição:</t>
  </si>
  <si>
    <t>ACUMULADO ANTERIOR</t>
  </si>
  <si>
    <t>TOTAL MEDIDO</t>
  </si>
  <si>
    <t>VALOR</t>
  </si>
  <si>
    <t>ACUMULADO</t>
  </si>
  <si>
    <t>SALDO CONTRATO</t>
  </si>
  <si>
    <t>1º MEDIÇÃO</t>
  </si>
  <si>
    <t>2º MEDIÇÃO</t>
  </si>
  <si>
    <t>3º MEDIÇÃO</t>
  </si>
  <si>
    <t>4º MEDIÇÃO</t>
  </si>
  <si>
    <t>5º MEDIÇÃO</t>
  </si>
  <si>
    <t>6º MEDIÇÃO</t>
  </si>
  <si>
    <t>7º MEDIÇÃO</t>
  </si>
  <si>
    <t>8º MEDIÇÃO</t>
  </si>
  <si>
    <t>9º MEDIÇÃO</t>
  </si>
  <si>
    <t>10º MEDIÇÃO</t>
  </si>
  <si>
    <t>11º MEDIÇÃO</t>
  </si>
  <si>
    <t>12º MEDIÇÃO</t>
  </si>
  <si>
    <t>13º MEDIÇÃO</t>
  </si>
  <si>
    <t>14º MEDIÇÃO</t>
  </si>
  <si>
    <t>15º MEDIÇÃO</t>
  </si>
  <si>
    <t>16º MEDIÇÃO</t>
  </si>
  <si>
    <t>17º MEDIÇÃO</t>
  </si>
  <si>
    <t>18º MEDIÇÃO</t>
  </si>
  <si>
    <t>CONSTRUSUL CONSTRUTORA LTDA EPP</t>
  </si>
  <si>
    <t>SALDO</t>
  </si>
  <si>
    <t>Tapume de chapa de compensado resinado esp. 6mm, 2,20 x 1,10 dispondo de abertura e portão. com 2,20m de altura, incl. Pintura</t>
  </si>
  <si>
    <t>PREFEITURA MUNICIPAL DE PRESIDENTE KENNEDY</t>
  </si>
  <si>
    <t>Periodo: 21/06/17 a 14/08/17</t>
  </si>
  <si>
    <t>4a. MEDIÇÃO</t>
  </si>
  <si>
    <t>Valor da 4ª Medição: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</si>
</sst>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%"/>
    <numFmt numFmtId="185" formatCode="0.0%"/>
    <numFmt numFmtId="186" formatCode="\R\$\ #,##0.00_);[Red]\(\R\$\ #,##0.00\)"/>
    <numFmt numFmtId="187" formatCode="#,##0.0"/>
    <numFmt numFmtId="188" formatCode="d/m/yy"/>
    <numFmt numFmtId="189" formatCode="000"/>
    <numFmt numFmtId="190" formatCode="#,##0.00;[Red]#,##0.00"/>
    <numFmt numFmtId="191" formatCode="0.0"/>
    <numFmt numFmtId="192" formatCode="#,##0.000"/>
    <numFmt numFmtId="193" formatCode="#,##0.0000"/>
    <numFmt numFmtId="194" formatCode="_(* #,##0.000_);_(* \(#,##0.000\);_(* \-??_);_(@_)"/>
    <numFmt numFmtId="195" formatCode="_(* #,##0.00_);_(* \(#,##0.00\);_(* \-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[$-416]dddd\,\ d&quot; de &quot;mmmm&quot; de &quot;yyyy"/>
    <numFmt numFmtId="201" formatCode="0.000"/>
    <numFmt numFmtId="202" formatCode="_-[$R$-416]\ * #,##0.00_-;\-[$R$-416]\ * #,##0.00_-;_-[$R$-416]\ * &quot;-&quot;??_-;_-@_-"/>
    <numFmt numFmtId="203" formatCode="#,##0.00_ ;\-#,##0.00\ "/>
    <numFmt numFmtId="204" formatCode="&quot;R$&quot;\ #,##0.00"/>
    <numFmt numFmtId="205" formatCode="0.0000"/>
  </numFmts>
  <fonts count="64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name val="BankGothic Lt BT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0"/>
      <color indexed="63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16" fillId="0" borderId="0">
      <alignment/>
      <protection/>
    </xf>
    <xf numFmtId="0" fontId="16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89" fontId="1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Continuous" vertical="center"/>
    </xf>
    <xf numFmtId="4" fontId="2" fillId="0" borderId="0" xfId="0" applyNumberFormat="1" applyFont="1" applyFill="1" applyBorder="1" applyAlignment="1">
      <alignment horizontal="centerContinuous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74" applyNumberFormat="1" applyFont="1" applyBorder="1" applyAlignment="1">
      <alignment horizontal="right" vertical="center" wrapText="1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186" fontId="6" fillId="0" borderId="0" xfId="0" applyNumberFormat="1" applyFont="1" applyFill="1" applyBorder="1" applyAlignment="1" quotePrefix="1">
      <alignment horizontal="centerContinuous" vertical="center"/>
    </xf>
    <xf numFmtId="0" fontId="7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6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49" fontId="0" fillId="34" borderId="11" xfId="0" applyNumberFormat="1" applyFont="1" applyFill="1" applyBorder="1" applyAlignment="1">
      <alignment vertical="center" wrapText="1"/>
    </xf>
    <xf numFmtId="0" fontId="0" fillId="34" borderId="11" xfId="59" applyFont="1" applyFill="1" applyBorder="1" applyAlignment="1">
      <alignment vertical="center"/>
      <protection/>
    </xf>
    <xf numFmtId="0" fontId="0" fillId="34" borderId="11" xfId="59" applyFont="1" applyFill="1" applyBorder="1" applyAlignment="1" applyProtection="1">
      <alignment horizontal="center" vertical="center" wrapText="1"/>
      <protection/>
    </xf>
    <xf numFmtId="0" fontId="0" fillId="34" borderId="11" xfId="59" applyFont="1" applyFill="1" applyBorder="1" applyAlignment="1" applyProtection="1">
      <alignment horizontal="left" vertical="center" wrapText="1"/>
      <protection locked="0"/>
    </xf>
    <xf numFmtId="0" fontId="0" fillId="0" borderId="11" xfId="59" applyFont="1" applyFill="1" applyBorder="1" applyAlignment="1" applyProtection="1">
      <alignment horizontal="center" vertical="center" wrapText="1"/>
      <protection/>
    </xf>
    <xf numFmtId="0" fontId="0" fillId="0" borderId="11" xfId="59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Fill="1" applyBorder="1" applyAlignment="1">
      <alignment horizontal="center" vertical="top" wrapText="1"/>
    </xf>
    <xf numFmtId="49" fontId="0" fillId="35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4" fontId="0" fillId="34" borderId="11" xfId="59" applyNumberFormat="1" applyFont="1" applyFill="1" applyBorder="1" applyAlignment="1">
      <alignment horizontal="right" vertical="center" wrapText="1"/>
      <protection/>
    </xf>
    <xf numFmtId="4" fontId="0" fillId="0" borderId="11" xfId="59" applyNumberFormat="1" applyFont="1" applyFill="1" applyBorder="1" applyAlignment="1">
      <alignment horizontal="right"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11" xfId="53" applyFont="1" applyFill="1" applyBorder="1" applyAlignment="1">
      <alignment wrapText="1"/>
      <protection/>
    </xf>
    <xf numFmtId="4" fontId="0" fillId="0" borderId="11" xfId="59" applyNumberFormat="1" applyFont="1" applyFill="1" applyBorder="1" applyAlignment="1">
      <alignment horizontal="right" vertical="center"/>
      <protection/>
    </xf>
    <xf numFmtId="0" fontId="0" fillId="0" borderId="11" xfId="53" applyFont="1" applyFill="1" applyBorder="1" applyAlignment="1">
      <alignment horizontal="justify" vertical="center"/>
      <protection/>
    </xf>
    <xf numFmtId="4" fontId="0" fillId="34" borderId="11" xfId="59" applyNumberFormat="1" applyFont="1" applyFill="1" applyBorder="1" applyAlignment="1">
      <alignment horizontal="right" vertical="center"/>
      <protection/>
    </xf>
    <xf numFmtId="0" fontId="0" fillId="34" borderId="11" xfId="53" applyFont="1" applyFill="1" applyBorder="1" applyAlignment="1" applyProtection="1">
      <alignment horizontal="left" vertical="center" wrapText="1"/>
      <protection locked="0"/>
    </xf>
    <xf numFmtId="0" fontId="0" fillId="34" borderId="11" xfId="53" applyFont="1" applyFill="1" applyBorder="1" applyAlignment="1">
      <alignment horizontal="center" vertical="center"/>
      <protection/>
    </xf>
    <xf numFmtId="2" fontId="0" fillId="34" borderId="11" xfId="53" applyNumberFormat="1" applyFont="1" applyFill="1" applyBorder="1" applyAlignment="1">
      <alignment horizontal="right" vertical="center" wrapText="1"/>
      <protection/>
    </xf>
    <xf numFmtId="0" fontId="0" fillId="34" borderId="11" xfId="53" applyFont="1" applyFill="1" applyBorder="1" applyAlignment="1">
      <alignment horizontal="left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4" fontId="0" fillId="0" borderId="11" xfId="53" applyNumberFormat="1" applyFont="1" applyFill="1" applyBorder="1" applyAlignment="1">
      <alignment horizontal="right" vertical="center" wrapText="1"/>
      <protection/>
    </xf>
    <xf numFmtId="0" fontId="0" fillId="0" borderId="11" xfId="53" applyFont="1" applyFill="1" applyBorder="1" applyAlignment="1" applyProtection="1">
      <alignment horizontal="left" vertical="center" wrapText="1"/>
      <protection locked="0"/>
    </xf>
    <xf numFmtId="49" fontId="3" fillId="35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right"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vertical="center" wrapText="1"/>
    </xf>
    <xf numFmtId="4" fontId="3" fillId="0" borderId="11" xfId="74" applyNumberFormat="1" applyFont="1" applyFill="1" applyBorder="1" applyAlignment="1">
      <alignment horizontal="left" vertical="center" wrapText="1"/>
    </xf>
    <xf numFmtId="0" fontId="63" fillId="0" borderId="11" xfId="0" applyFont="1" applyBorder="1" applyAlignment="1">
      <alignment vertical="center" wrapText="1"/>
    </xf>
    <xf numFmtId="0" fontId="17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" fontId="3" fillId="0" borderId="11" xfId="74" applyNumberFormat="1" applyFont="1" applyFill="1" applyBorder="1" applyAlignment="1">
      <alignment vertical="center" wrapText="1"/>
    </xf>
    <xf numFmtId="0" fontId="3" fillId="0" borderId="11" xfId="59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3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3" fillId="0" borderId="11" xfId="74" applyNumberFormat="1" applyFont="1" applyBorder="1" applyAlignment="1">
      <alignment horizontal="right" vertical="center" wrapText="1"/>
    </xf>
    <xf numFmtId="10" fontId="2" fillId="0" borderId="0" xfId="0" applyNumberFormat="1" applyFont="1" applyFill="1" applyBorder="1" applyAlignment="1">
      <alignment/>
    </xf>
    <xf numFmtId="1" fontId="18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Alignment="1" quotePrefix="1">
      <alignment horizontal="center"/>
    </xf>
    <xf numFmtId="0" fontId="2" fillId="33" borderId="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14" fontId="5" fillId="0" borderId="14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4" fontId="5" fillId="33" borderId="15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5" xfId="0" applyFont="1" applyFill="1" applyBorder="1" applyAlignment="1">
      <alignment horizontal="left"/>
    </xf>
    <xf numFmtId="0" fontId="2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Continuous"/>
    </xf>
    <xf numFmtId="10" fontId="6" fillId="0" borderId="11" xfId="0" applyNumberFormat="1" applyFont="1" applyFill="1" applyBorder="1" applyAlignment="1">
      <alignment horizontal="centerContinuous"/>
    </xf>
    <xf numFmtId="4" fontId="6" fillId="36" borderId="11" xfId="0" applyNumberFormat="1" applyFont="1" applyFill="1" applyBorder="1" applyAlignment="1">
      <alignment horizontal="centerContinuous"/>
    </xf>
    <xf numFmtId="10" fontId="6" fillId="36" borderId="11" xfId="0" applyNumberFormat="1" applyFont="1" applyFill="1" applyBorder="1" applyAlignment="1">
      <alignment horizontal="centerContinuous"/>
    </xf>
    <xf numFmtId="4" fontId="6" fillId="0" borderId="11" xfId="0" applyNumberFormat="1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4" fontId="6" fillId="36" borderId="11" xfId="0" applyNumberFormat="1" applyFont="1" applyFill="1" applyBorder="1" applyAlignment="1">
      <alignment horizontal="center"/>
    </xf>
    <xf numFmtId="10" fontId="6" fillId="36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4" fontId="0" fillId="36" borderId="11" xfId="0" applyNumberFormat="1" applyFont="1" applyFill="1" applyBorder="1" applyAlignment="1">
      <alignment vertical="center"/>
    </xf>
    <xf numFmtId="10" fontId="0" fillId="36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0" fontId="3" fillId="0" borderId="11" xfId="0" applyNumberFormat="1" applyFont="1" applyFill="1" applyBorder="1" applyAlignment="1">
      <alignment vertical="center"/>
    </xf>
    <xf numFmtId="4" fontId="3" fillId="36" borderId="11" xfId="0" applyNumberFormat="1" applyFont="1" applyFill="1" applyBorder="1" applyAlignment="1">
      <alignment vertical="center"/>
    </xf>
    <xf numFmtId="10" fontId="3" fillId="36" borderId="11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10" fontId="6" fillId="0" borderId="12" xfId="0" applyNumberFormat="1" applyFont="1" applyFill="1" applyBorder="1" applyAlignment="1">
      <alignment horizontal="centerContinuous"/>
    </xf>
    <xf numFmtId="10" fontId="6" fillId="0" borderId="12" xfId="0" applyNumberFormat="1" applyFont="1" applyFill="1" applyBorder="1" applyAlignment="1">
      <alignment horizontal="center"/>
    </xf>
    <xf numFmtId="10" fontId="0" fillId="0" borderId="12" xfId="0" applyNumberFormat="1" applyFont="1" applyFill="1" applyBorder="1" applyAlignment="1">
      <alignment vertical="center"/>
    </xf>
    <xf numFmtId="10" fontId="3" fillId="0" borderId="1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186" fontId="12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1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16 2" xfId="53"/>
    <cellStyle name="Normal 2" xfId="54"/>
    <cellStyle name="Normal 2 2" xfId="55"/>
    <cellStyle name="Normal 3" xfId="56"/>
    <cellStyle name="Normal 3 2" xfId="57"/>
    <cellStyle name="Normal 4" xfId="58"/>
    <cellStyle name="Normal 4 2" xfId="59"/>
    <cellStyle name="Nota" xfId="60"/>
    <cellStyle name="Percent" xfId="61"/>
    <cellStyle name="Porcentagem 2" xfId="62"/>
    <cellStyle name="Saída" xfId="63"/>
    <cellStyle name="Comma [0]" xfId="64"/>
    <cellStyle name="Separador de milhares 3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2" xfId="76"/>
    <cellStyle name="Vírgula 3" xfId="77"/>
    <cellStyle name="Vírgula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209550</xdr:rowOff>
    </xdr:from>
    <xdr:to>
      <xdr:col>3</xdr:col>
      <xdr:colOff>4019550</xdr:colOff>
      <xdr:row>7</xdr:row>
      <xdr:rowOff>19050</xdr:rowOff>
    </xdr:to>
    <xdr:sp>
      <xdr:nvSpPr>
        <xdr:cNvPr id="1" name="LBL"/>
        <xdr:cNvSpPr txBox="1">
          <a:spLocks noChangeArrowheads="1"/>
        </xdr:cNvSpPr>
      </xdr:nvSpPr>
      <xdr:spPr>
        <a:xfrm>
          <a:off x="1819275" y="1181100"/>
          <a:ext cx="3429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PLANILHA SEGUNDA CONTRATAÇÃO</a:t>
          </a:r>
        </a:p>
      </xdr:txBody>
    </xdr:sp>
    <xdr:clientData/>
  </xdr:twoCellAnchor>
  <xdr:twoCellAnchor>
    <xdr:from>
      <xdr:col>3</xdr:col>
      <xdr:colOff>4248150</xdr:colOff>
      <xdr:row>8</xdr:row>
      <xdr:rowOff>104775</xdr:rowOff>
    </xdr:from>
    <xdr:to>
      <xdr:col>5</xdr:col>
      <xdr:colOff>685800</xdr:colOff>
      <xdr:row>12</xdr:row>
      <xdr:rowOff>171450</xdr:rowOff>
    </xdr:to>
    <xdr:sp>
      <xdr:nvSpPr>
        <xdr:cNvPr id="2" name="PORDB1"/>
        <xdr:cNvSpPr>
          <a:spLocks/>
        </xdr:cNvSpPr>
      </xdr:nvSpPr>
      <xdr:spPr>
        <a:xfrm>
          <a:off x="5476875" y="1590675"/>
          <a:ext cx="1352550" cy="80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1162050</xdr:colOff>
      <xdr:row>146</xdr:row>
      <xdr:rowOff>114300</xdr:rowOff>
    </xdr:from>
    <xdr:to>
      <xdr:col>5</xdr:col>
      <xdr:colOff>714375</xdr:colOff>
      <xdr:row>148</xdr:row>
      <xdr:rowOff>76200</xdr:rowOff>
    </xdr:to>
    <xdr:sp>
      <xdr:nvSpPr>
        <xdr:cNvPr id="3" name="PORDB1"/>
        <xdr:cNvSpPr>
          <a:spLocks/>
        </xdr:cNvSpPr>
      </xdr:nvSpPr>
      <xdr:spPr>
        <a:xfrm>
          <a:off x="2390775" y="44224575"/>
          <a:ext cx="4467225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1628775</xdr:colOff>
      <xdr:row>145</xdr:row>
      <xdr:rowOff>180975</xdr:rowOff>
    </xdr:from>
    <xdr:to>
      <xdr:col>3</xdr:col>
      <xdr:colOff>4019550</xdr:colOff>
      <xdr:row>146</xdr:row>
      <xdr:rowOff>190500</xdr:rowOff>
    </xdr:to>
    <xdr:sp>
      <xdr:nvSpPr>
        <xdr:cNvPr id="4" name="PORD1"/>
        <xdr:cNvSpPr txBox="1">
          <a:spLocks noChangeArrowheads="1"/>
        </xdr:cNvSpPr>
      </xdr:nvSpPr>
      <xdr:spPr>
        <a:xfrm>
          <a:off x="2857500" y="44091225"/>
          <a:ext cx="2390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para segunda contratação</a:t>
          </a:r>
        </a:p>
      </xdr:txBody>
    </xdr:sp>
    <xdr:clientData/>
  </xdr:twoCellAnchor>
  <xdr:twoCellAnchor>
    <xdr:from>
      <xdr:col>3</xdr:col>
      <xdr:colOff>1123950</xdr:colOff>
      <xdr:row>148</xdr:row>
      <xdr:rowOff>133350</xdr:rowOff>
    </xdr:from>
    <xdr:to>
      <xdr:col>6</xdr:col>
      <xdr:colOff>38100</xdr:colOff>
      <xdr:row>153</xdr:row>
      <xdr:rowOff>142875</xdr:rowOff>
    </xdr:to>
    <xdr:sp>
      <xdr:nvSpPr>
        <xdr:cNvPr id="5" name="PORDB1"/>
        <xdr:cNvSpPr>
          <a:spLocks/>
        </xdr:cNvSpPr>
      </xdr:nvSpPr>
      <xdr:spPr>
        <a:xfrm>
          <a:off x="2352675" y="44643675"/>
          <a:ext cx="4552950" cy="1009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145</xdr:row>
      <xdr:rowOff>38100</xdr:rowOff>
    </xdr:from>
    <xdr:to>
      <xdr:col>9</xdr:col>
      <xdr:colOff>0</xdr:colOff>
      <xdr:row>145</xdr:row>
      <xdr:rowOff>38100</xdr:rowOff>
    </xdr:to>
    <xdr:sp>
      <xdr:nvSpPr>
        <xdr:cNvPr id="6" name="Texto 2"/>
        <xdr:cNvSpPr txBox="1">
          <a:spLocks noChangeArrowheads="1"/>
        </xdr:cNvSpPr>
      </xdr:nvSpPr>
      <xdr:spPr>
        <a:xfrm>
          <a:off x="6229350" y="43948350"/>
          <a:ext cx="2962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3</xdr:col>
      <xdr:colOff>4076700</xdr:colOff>
      <xdr:row>12</xdr:row>
      <xdr:rowOff>171450</xdr:rowOff>
    </xdr:to>
    <xdr:sp>
      <xdr:nvSpPr>
        <xdr:cNvPr id="7" name="PORDB1"/>
        <xdr:cNvSpPr>
          <a:spLocks/>
        </xdr:cNvSpPr>
      </xdr:nvSpPr>
      <xdr:spPr>
        <a:xfrm>
          <a:off x="428625" y="1571625"/>
          <a:ext cx="4876800" cy="8191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144</xdr:row>
      <xdr:rowOff>0</xdr:rowOff>
    </xdr:from>
    <xdr:to>
      <xdr:col>2</xdr:col>
      <xdr:colOff>85725</xdr:colOff>
      <xdr:row>145</xdr:row>
      <xdr:rowOff>0</xdr:rowOff>
    </xdr:to>
    <xdr:sp>
      <xdr:nvSpPr>
        <xdr:cNvPr id="8" name="Texto 1"/>
        <xdr:cNvSpPr txBox="1">
          <a:spLocks noChangeArrowheads="1"/>
        </xdr:cNvSpPr>
      </xdr:nvSpPr>
      <xdr:spPr>
        <a:xfrm flipH="1">
          <a:off x="457200" y="43643550"/>
          <a:ext cx="57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104775</xdr:rowOff>
    </xdr:from>
    <xdr:to>
      <xdr:col>7</xdr:col>
      <xdr:colOff>781050</xdr:colOff>
      <xdr:row>12</xdr:row>
      <xdr:rowOff>171450</xdr:rowOff>
    </xdr:to>
    <xdr:sp>
      <xdr:nvSpPr>
        <xdr:cNvPr id="9" name="PORDB1"/>
        <xdr:cNvSpPr>
          <a:spLocks/>
        </xdr:cNvSpPr>
      </xdr:nvSpPr>
      <xdr:spPr>
        <a:xfrm>
          <a:off x="6896100" y="1590675"/>
          <a:ext cx="1524000" cy="80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6</xdr:row>
      <xdr:rowOff>9525</xdr:rowOff>
    </xdr:from>
    <xdr:to>
      <xdr:col>16</xdr:col>
      <xdr:colOff>323850</xdr:colOff>
      <xdr:row>8</xdr:row>
      <xdr:rowOff>0</xdr:rowOff>
    </xdr:to>
    <xdr:sp>
      <xdr:nvSpPr>
        <xdr:cNvPr id="10" name="LBL"/>
        <xdr:cNvSpPr txBox="1">
          <a:spLocks noChangeArrowheads="1"/>
        </xdr:cNvSpPr>
      </xdr:nvSpPr>
      <xdr:spPr>
        <a:xfrm>
          <a:off x="11906250" y="1209675"/>
          <a:ext cx="2752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Nº4</a:t>
          </a:r>
        </a:p>
      </xdr:txBody>
    </xdr:sp>
    <xdr:clientData/>
  </xdr:twoCellAnchor>
  <xdr:twoCellAnchor>
    <xdr:from>
      <xdr:col>8</xdr:col>
      <xdr:colOff>133350</xdr:colOff>
      <xdr:row>8</xdr:row>
      <xdr:rowOff>85725</xdr:rowOff>
    </xdr:from>
    <xdr:to>
      <xdr:col>11</xdr:col>
      <xdr:colOff>257175</xdr:colOff>
      <xdr:row>12</xdr:row>
      <xdr:rowOff>76200</xdr:rowOff>
    </xdr:to>
    <xdr:sp>
      <xdr:nvSpPr>
        <xdr:cNvPr id="11" name="PORDB1"/>
        <xdr:cNvSpPr>
          <a:spLocks/>
        </xdr:cNvSpPr>
      </xdr:nvSpPr>
      <xdr:spPr>
        <a:xfrm>
          <a:off x="8601075" y="1571625"/>
          <a:ext cx="2371725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8</xdr:row>
      <xdr:rowOff>85725</xdr:rowOff>
    </xdr:from>
    <xdr:to>
      <xdr:col>14</xdr:col>
      <xdr:colOff>57150</xdr:colOff>
      <xdr:row>12</xdr:row>
      <xdr:rowOff>76200</xdr:rowOff>
    </xdr:to>
    <xdr:sp>
      <xdr:nvSpPr>
        <xdr:cNvPr id="12" name="PORDB1"/>
        <xdr:cNvSpPr>
          <a:spLocks/>
        </xdr:cNvSpPr>
      </xdr:nvSpPr>
      <xdr:spPr>
        <a:xfrm>
          <a:off x="11010900" y="1571625"/>
          <a:ext cx="1971675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85725</xdr:rowOff>
    </xdr:from>
    <xdr:to>
      <xdr:col>17</xdr:col>
      <xdr:colOff>0</xdr:colOff>
      <xdr:row>12</xdr:row>
      <xdr:rowOff>76200</xdr:rowOff>
    </xdr:to>
    <xdr:sp>
      <xdr:nvSpPr>
        <xdr:cNvPr id="13" name="PORDB1"/>
        <xdr:cNvSpPr>
          <a:spLocks/>
        </xdr:cNvSpPr>
      </xdr:nvSpPr>
      <xdr:spPr>
        <a:xfrm>
          <a:off x="13020675" y="1571625"/>
          <a:ext cx="1933575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146</xdr:row>
      <xdr:rowOff>76200</xdr:rowOff>
    </xdr:from>
    <xdr:to>
      <xdr:col>16</xdr:col>
      <xdr:colOff>504825</xdr:colOff>
      <xdr:row>148</xdr:row>
      <xdr:rowOff>28575</xdr:rowOff>
    </xdr:to>
    <xdr:sp>
      <xdr:nvSpPr>
        <xdr:cNvPr id="14" name="PORDB1"/>
        <xdr:cNvSpPr>
          <a:spLocks/>
        </xdr:cNvSpPr>
      </xdr:nvSpPr>
      <xdr:spPr>
        <a:xfrm>
          <a:off x="10429875" y="44186475"/>
          <a:ext cx="4410075" cy="352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148</xdr:row>
      <xdr:rowOff>180975</xdr:rowOff>
    </xdr:from>
    <xdr:to>
      <xdr:col>16</xdr:col>
      <xdr:colOff>504825</xdr:colOff>
      <xdr:row>153</xdr:row>
      <xdr:rowOff>104775</xdr:rowOff>
    </xdr:to>
    <xdr:sp>
      <xdr:nvSpPr>
        <xdr:cNvPr id="15" name="PORDB1"/>
        <xdr:cNvSpPr>
          <a:spLocks/>
        </xdr:cNvSpPr>
      </xdr:nvSpPr>
      <xdr:spPr>
        <a:xfrm>
          <a:off x="10410825" y="44691300"/>
          <a:ext cx="4429125" cy="923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704850</xdr:colOff>
      <xdr:row>148</xdr:row>
      <xdr:rowOff>66675</xdr:rowOff>
    </xdr:from>
    <xdr:to>
      <xdr:col>14</xdr:col>
      <xdr:colOff>95250</xdr:colOff>
      <xdr:row>149</xdr:row>
      <xdr:rowOff>171450</xdr:rowOff>
    </xdr:to>
    <xdr:sp>
      <xdr:nvSpPr>
        <xdr:cNvPr id="16" name="PORD1"/>
        <xdr:cNvSpPr txBox="1">
          <a:spLocks noChangeArrowheads="1"/>
        </xdr:cNvSpPr>
      </xdr:nvSpPr>
      <xdr:spPr>
        <a:xfrm>
          <a:off x="10639425" y="44577000"/>
          <a:ext cx="23812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 editAs="oneCell">
    <xdr:from>
      <xdr:col>2</xdr:col>
      <xdr:colOff>0</xdr:colOff>
      <xdr:row>2</xdr:row>
      <xdr:rowOff>47625</xdr:rowOff>
    </xdr:from>
    <xdr:to>
      <xdr:col>3</xdr:col>
      <xdr:colOff>419100</xdr:colOff>
      <xdr:row>6</xdr:row>
      <xdr:rowOff>104775</xdr:rowOff>
    </xdr:to>
    <xdr:pic>
      <xdr:nvPicPr>
        <xdr:cNvPr id="17" name="Imagem 3" descr="C:\Users\comp-01\Desktop\logo-to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33375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K386"/>
  <sheetViews>
    <sheetView showGridLines="0" showZeros="0" tabSelected="1" view="pageBreakPreview" zoomScale="99" zoomScaleNormal="115" zoomScaleSheetLayoutView="99" zoomScalePageLayoutView="0" workbookViewId="0" topLeftCell="A1">
      <selection activeCell="D101" sqref="D101:D103"/>
    </sheetView>
  </sheetViews>
  <sheetFormatPr defaultColWidth="9.8515625" defaultRowHeight="12.75"/>
  <cols>
    <col min="1" max="1" width="1.8515625" style="8" customWidth="1"/>
    <col min="2" max="2" width="4.57421875" style="8" customWidth="1"/>
    <col min="3" max="3" width="12.00390625" style="30" customWidth="1"/>
    <col min="4" max="4" width="66.140625" style="26" customWidth="1"/>
    <col min="5" max="5" width="7.57421875" style="14" customWidth="1"/>
    <col min="6" max="6" width="10.8515625" style="5" customWidth="1"/>
    <col min="7" max="7" width="11.57421875" style="5" customWidth="1"/>
    <col min="8" max="8" width="12.421875" style="5" customWidth="1"/>
    <col min="9" max="9" width="10.8515625" style="5" customWidth="1"/>
    <col min="10" max="10" width="11.140625" style="5" customWidth="1"/>
    <col min="11" max="11" width="11.7109375" style="80" customWidth="1"/>
    <col min="12" max="12" width="10.140625" style="5" customWidth="1"/>
    <col min="13" max="13" width="11.28125" style="5" customWidth="1"/>
    <col min="14" max="14" width="11.7109375" style="80" customWidth="1"/>
    <col min="15" max="15" width="10.28125" style="5" customWidth="1"/>
    <col min="16" max="16" width="10.8515625" style="5" customWidth="1"/>
    <col min="17" max="17" width="9.28125" style="80" customWidth="1"/>
    <col min="18" max="18" width="9.8515625" style="8" customWidth="1"/>
    <col min="19" max="19" width="12.421875" style="8" customWidth="1"/>
    <col min="20" max="16384" width="9.8515625" style="8" customWidth="1"/>
  </cols>
  <sheetData>
    <row r="1" ht="9.75" customHeight="1"/>
    <row r="2" spans="2:11" s="2" customFormat="1" ht="12.75">
      <c r="B2" s="1"/>
      <c r="C2" s="21"/>
      <c r="D2" s="21"/>
      <c r="E2" s="1"/>
      <c r="F2" s="1"/>
      <c r="G2" s="1"/>
      <c r="H2" s="1"/>
      <c r="I2" s="1"/>
      <c r="J2" s="1"/>
      <c r="K2" s="1"/>
    </row>
    <row r="3" spans="2:11" s="2" customFormat="1" ht="12.75">
      <c r="B3" s="1"/>
      <c r="C3" s="21"/>
      <c r="D3" s="21"/>
      <c r="E3" s="1"/>
      <c r="F3" s="1"/>
      <c r="G3" s="1"/>
      <c r="H3" s="1"/>
      <c r="J3" s="81" t="s">
        <v>261</v>
      </c>
      <c r="K3" s="1"/>
    </row>
    <row r="4" spans="2:11" s="2" customFormat="1" ht="23.25">
      <c r="B4" s="1"/>
      <c r="C4" s="21"/>
      <c r="E4" s="17" t="s">
        <v>294</v>
      </c>
      <c r="G4" s="1"/>
      <c r="H4" s="1"/>
      <c r="I4" s="3"/>
      <c r="J4" s="3"/>
      <c r="K4" s="1"/>
    </row>
    <row r="5" spans="2:11" s="2" customFormat="1" ht="18">
      <c r="B5" s="1"/>
      <c r="C5" s="21"/>
      <c r="D5" s="21"/>
      <c r="E5" s="32"/>
      <c r="G5" s="1"/>
      <c r="H5" s="1"/>
      <c r="I5" s="3"/>
      <c r="J5" s="3"/>
      <c r="K5" s="1"/>
    </row>
    <row r="6" spans="2:17" s="2" customFormat="1" ht="18">
      <c r="B6" s="1"/>
      <c r="C6" s="21"/>
      <c r="D6" s="21"/>
      <c r="E6" s="31"/>
      <c r="G6" s="4"/>
      <c r="H6" s="4"/>
      <c r="I6" s="5"/>
      <c r="J6" s="5"/>
      <c r="K6" s="1"/>
      <c r="P6" s="82"/>
      <c r="Q6" s="83"/>
    </row>
    <row r="7" spans="2:11" s="2" customFormat="1" ht="18.75" thickBot="1">
      <c r="B7" s="1"/>
      <c r="C7" s="21"/>
      <c r="D7" s="21"/>
      <c r="E7" s="18"/>
      <c r="F7" s="18"/>
      <c r="G7" s="1"/>
      <c r="H7" s="1"/>
      <c r="I7" s="3"/>
      <c r="J7" s="3"/>
      <c r="K7" s="1"/>
    </row>
    <row r="8" spans="2:17" s="2" customFormat="1" ht="3.75" customHeight="1" thickTop="1">
      <c r="B8" s="1"/>
      <c r="C8" s="22"/>
      <c r="D8" s="2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1" s="2" customFormat="1" ht="12.75">
      <c r="B9" s="1"/>
      <c r="C9" s="21"/>
      <c r="D9" s="21"/>
      <c r="E9" s="1"/>
      <c r="F9" s="1"/>
      <c r="G9" s="1"/>
      <c r="H9" s="1"/>
      <c r="I9" s="3"/>
      <c r="J9" s="3"/>
      <c r="K9" s="1"/>
    </row>
    <row r="10" spans="2:17" s="2" customFormat="1" ht="15" customHeight="1">
      <c r="B10" s="1"/>
      <c r="C10" s="21" t="s">
        <v>0</v>
      </c>
      <c r="D10" s="75" t="s">
        <v>238</v>
      </c>
      <c r="E10" s="135" t="s">
        <v>255</v>
      </c>
      <c r="F10" s="135"/>
      <c r="G10" s="132" t="s">
        <v>259</v>
      </c>
      <c r="H10" s="132"/>
      <c r="I10" s="7"/>
      <c r="J10" s="84" t="s">
        <v>262</v>
      </c>
      <c r="K10" s="85" t="s">
        <v>263</v>
      </c>
      <c r="L10" s="5"/>
      <c r="M10" s="86" t="s">
        <v>264</v>
      </c>
      <c r="N10" s="87">
        <v>42779</v>
      </c>
      <c r="O10" s="86"/>
      <c r="P10" s="86"/>
      <c r="Q10" s="88"/>
    </row>
    <row r="11" spans="2:17" s="2" customFormat="1" ht="15" customHeight="1">
      <c r="B11" s="1"/>
      <c r="C11" s="21" t="s">
        <v>40</v>
      </c>
      <c r="D11" s="75" t="s">
        <v>237</v>
      </c>
      <c r="E11" s="133" t="s">
        <v>256</v>
      </c>
      <c r="F11" s="133"/>
      <c r="G11" s="132"/>
      <c r="H11" s="132"/>
      <c r="I11" s="7"/>
      <c r="J11" s="84" t="s">
        <v>265</v>
      </c>
      <c r="K11" s="89">
        <v>42772</v>
      </c>
      <c r="L11" s="90"/>
      <c r="M11" s="91"/>
      <c r="N11" s="92"/>
      <c r="O11" s="124" t="s">
        <v>295</v>
      </c>
      <c r="P11" s="124"/>
      <c r="Q11" s="124"/>
    </row>
    <row r="12" spans="2:17" s="2" customFormat="1" ht="15" customHeight="1">
      <c r="B12" s="1"/>
      <c r="C12" s="21" t="s">
        <v>1</v>
      </c>
      <c r="D12" s="74" t="s">
        <v>291</v>
      </c>
      <c r="E12" s="133" t="s">
        <v>257</v>
      </c>
      <c r="F12" s="133"/>
      <c r="G12" s="132"/>
      <c r="H12" s="132"/>
      <c r="I12" s="7"/>
      <c r="J12" s="84" t="s">
        <v>266</v>
      </c>
      <c r="K12" s="93" t="s">
        <v>260</v>
      </c>
      <c r="L12" s="5"/>
      <c r="M12" s="84" t="s">
        <v>267</v>
      </c>
      <c r="N12" s="87">
        <v>42961</v>
      </c>
      <c r="O12" s="84"/>
      <c r="P12" s="88"/>
      <c r="Q12" s="88"/>
    </row>
    <row r="13" spans="2:17" s="2" customFormat="1" ht="15" customHeight="1">
      <c r="B13" s="1"/>
      <c r="C13" s="21"/>
      <c r="D13" s="74" t="s">
        <v>254</v>
      </c>
      <c r="E13" s="134" t="s">
        <v>258</v>
      </c>
      <c r="F13" s="134"/>
      <c r="G13" s="76"/>
      <c r="H13" s="1"/>
      <c r="I13" s="3"/>
      <c r="J13" s="3"/>
      <c r="K13" s="1"/>
      <c r="P13" s="94"/>
      <c r="Q13" s="94"/>
    </row>
    <row r="14" spans="3:37" ht="15" customHeight="1">
      <c r="C14" s="129" t="s">
        <v>2</v>
      </c>
      <c r="D14" s="129" t="s">
        <v>3</v>
      </c>
      <c r="E14" s="129" t="s">
        <v>4</v>
      </c>
      <c r="F14" s="130" t="s">
        <v>5</v>
      </c>
      <c r="G14" s="130" t="s">
        <v>6</v>
      </c>
      <c r="H14" s="130" t="s">
        <v>7</v>
      </c>
      <c r="I14" s="95" t="s">
        <v>268</v>
      </c>
      <c r="J14" s="95"/>
      <c r="K14" s="96"/>
      <c r="L14" s="97" t="s">
        <v>296</v>
      </c>
      <c r="M14" s="97"/>
      <c r="N14" s="98"/>
      <c r="O14" s="95" t="s">
        <v>269</v>
      </c>
      <c r="P14" s="95"/>
      <c r="Q14" s="115"/>
      <c r="R14" s="119" t="s">
        <v>292</v>
      </c>
      <c r="S14" s="119" t="s">
        <v>270</v>
      </c>
      <c r="T14" s="119" t="s">
        <v>273</v>
      </c>
      <c r="U14" s="119" t="s">
        <v>274</v>
      </c>
      <c r="V14" s="119" t="s">
        <v>275</v>
      </c>
      <c r="W14" s="119" t="s">
        <v>276</v>
      </c>
      <c r="X14" s="119" t="s">
        <v>277</v>
      </c>
      <c r="Y14" s="119" t="s">
        <v>278</v>
      </c>
      <c r="Z14" s="119" t="s">
        <v>279</v>
      </c>
      <c r="AA14" s="119" t="s">
        <v>280</v>
      </c>
      <c r="AB14" s="119" t="s">
        <v>281</v>
      </c>
      <c r="AC14" s="119" t="s">
        <v>282</v>
      </c>
      <c r="AD14" s="119" t="s">
        <v>283</v>
      </c>
      <c r="AE14" s="119" t="s">
        <v>284</v>
      </c>
      <c r="AF14" s="119" t="s">
        <v>285</v>
      </c>
      <c r="AG14" s="119" t="s">
        <v>286</v>
      </c>
      <c r="AH14" s="119" t="s">
        <v>287</v>
      </c>
      <c r="AI14" s="119" t="s">
        <v>288</v>
      </c>
      <c r="AJ14" s="119" t="s">
        <v>289</v>
      </c>
      <c r="AK14" s="119" t="s">
        <v>290</v>
      </c>
    </row>
    <row r="15" spans="3:37" ht="13.5" customHeight="1">
      <c r="C15" s="129"/>
      <c r="D15" s="129"/>
      <c r="E15" s="129"/>
      <c r="F15" s="130"/>
      <c r="G15" s="130"/>
      <c r="H15" s="130"/>
      <c r="I15" s="99" t="s">
        <v>5</v>
      </c>
      <c r="J15" s="99" t="s">
        <v>7</v>
      </c>
      <c r="K15" s="100" t="s">
        <v>8</v>
      </c>
      <c r="L15" s="101" t="s">
        <v>5</v>
      </c>
      <c r="M15" s="101" t="s">
        <v>270</v>
      </c>
      <c r="N15" s="102" t="s">
        <v>8</v>
      </c>
      <c r="O15" s="99" t="s">
        <v>5</v>
      </c>
      <c r="P15" s="99" t="s">
        <v>270</v>
      </c>
      <c r="Q15" s="116" t="s">
        <v>8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</row>
    <row r="16" spans="3:37" s="9" customFormat="1" ht="12.75">
      <c r="C16" s="62" t="s">
        <v>58</v>
      </c>
      <c r="D16" s="63" t="s">
        <v>253</v>
      </c>
      <c r="E16" s="19"/>
      <c r="F16" s="20"/>
      <c r="G16" s="20"/>
      <c r="H16" s="79">
        <f>SUM(H17:H27)</f>
        <v>80519.352</v>
      </c>
      <c r="I16" s="103"/>
      <c r="J16" s="103">
        <f>I16*G16</f>
        <v>0</v>
      </c>
      <c r="K16" s="104">
        <f>IF(I16&gt;0,J16/(F16*G16),I16)</f>
        <v>0</v>
      </c>
      <c r="L16" s="105"/>
      <c r="M16" s="105">
        <f>L16*G16</f>
        <v>0</v>
      </c>
      <c r="N16" s="106">
        <f>IF(L16&gt;0,M16/(F16*G16),L16)</f>
        <v>0</v>
      </c>
      <c r="O16" s="103">
        <f>L16+I16</f>
        <v>0</v>
      </c>
      <c r="P16" s="103">
        <f>M16+J16</f>
        <v>0</v>
      </c>
      <c r="Q16" s="117">
        <f>IF(O16&gt;0,P16/(F16*G16),O16)</f>
        <v>0</v>
      </c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</row>
    <row r="17" spans="3:37" s="9" customFormat="1" ht="17.25" customHeight="1">
      <c r="C17" s="44" t="s">
        <v>59</v>
      </c>
      <c r="D17" s="40" t="s">
        <v>57</v>
      </c>
      <c r="E17" s="39" t="s">
        <v>250</v>
      </c>
      <c r="F17" s="47">
        <v>36</v>
      </c>
      <c r="G17" s="20">
        <v>171.4</v>
      </c>
      <c r="H17" s="20">
        <f aca="true" t="shared" si="0" ref="H17:H80">F17*G17</f>
        <v>6170.400000000001</v>
      </c>
      <c r="I17" s="103">
        <v>36</v>
      </c>
      <c r="J17" s="103">
        <v>6170.400000000001</v>
      </c>
      <c r="K17" s="104">
        <v>1</v>
      </c>
      <c r="L17" s="105"/>
      <c r="M17" s="105">
        <f>L17*G17</f>
        <v>0</v>
      </c>
      <c r="N17" s="106">
        <f aca="true" t="shared" si="1" ref="N17:N80">IF(L17&gt;0,M17/(F17*G17),L17)</f>
        <v>0</v>
      </c>
      <c r="O17" s="103">
        <f aca="true" t="shared" si="2" ref="O17:P80">L17+I17</f>
        <v>36</v>
      </c>
      <c r="P17" s="103">
        <f t="shared" si="2"/>
        <v>6170.400000000001</v>
      </c>
      <c r="Q17" s="117">
        <f aca="true" t="shared" si="3" ref="Q17:Q80">IF(O17&gt;0,P17/(F17*G17),O17)</f>
        <v>1</v>
      </c>
      <c r="R17" s="121">
        <f>F17-O17</f>
        <v>0</v>
      </c>
      <c r="S17" s="121">
        <f>R17*G17</f>
        <v>0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</row>
    <row r="18" spans="3:37" s="9" customFormat="1" ht="25.5">
      <c r="C18" s="44" t="s">
        <v>60</v>
      </c>
      <c r="D18" s="40" t="s">
        <v>293</v>
      </c>
      <c r="E18" s="39" t="s">
        <v>26</v>
      </c>
      <c r="F18" s="47">
        <v>196</v>
      </c>
      <c r="G18" s="20">
        <v>136.54</v>
      </c>
      <c r="H18" s="20">
        <f t="shared" si="0"/>
        <v>26761.84</v>
      </c>
      <c r="I18" s="103">
        <v>196</v>
      </c>
      <c r="J18" s="103">
        <v>26761.84</v>
      </c>
      <c r="K18" s="104">
        <v>1</v>
      </c>
      <c r="L18" s="105"/>
      <c r="M18" s="105">
        <f aca="true" t="shared" si="4" ref="M18:M81">L18*G18</f>
        <v>0</v>
      </c>
      <c r="N18" s="106">
        <f t="shared" si="1"/>
        <v>0</v>
      </c>
      <c r="O18" s="103">
        <f t="shared" si="2"/>
        <v>196</v>
      </c>
      <c r="P18" s="103">
        <f t="shared" si="2"/>
        <v>26761.84</v>
      </c>
      <c r="Q18" s="117">
        <f t="shared" si="3"/>
        <v>1</v>
      </c>
      <c r="R18" s="121">
        <f aca="true" t="shared" si="5" ref="R18:R81">F18-O18</f>
        <v>0</v>
      </c>
      <c r="S18" s="121">
        <f aca="true" t="shared" si="6" ref="S18:S81">R18*G18</f>
        <v>0</v>
      </c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</row>
    <row r="19" spans="3:37" s="9" customFormat="1" ht="45.75" customHeight="1">
      <c r="C19" s="44" t="s">
        <v>61</v>
      </c>
      <c r="D19" s="42" t="s">
        <v>223</v>
      </c>
      <c r="E19" s="41" t="s">
        <v>250</v>
      </c>
      <c r="F19" s="48">
        <v>29</v>
      </c>
      <c r="G19" s="20">
        <v>343.17</v>
      </c>
      <c r="H19" s="20">
        <f t="shared" si="0"/>
        <v>9951.93</v>
      </c>
      <c r="I19" s="103">
        <v>29</v>
      </c>
      <c r="J19" s="103">
        <v>9951.93</v>
      </c>
      <c r="K19" s="104">
        <v>1</v>
      </c>
      <c r="L19" s="105"/>
      <c r="M19" s="105">
        <f t="shared" si="4"/>
        <v>0</v>
      </c>
      <c r="N19" s="106">
        <f t="shared" si="1"/>
        <v>0</v>
      </c>
      <c r="O19" s="103">
        <f t="shared" si="2"/>
        <v>29</v>
      </c>
      <c r="P19" s="103">
        <f t="shared" si="2"/>
        <v>9951.93</v>
      </c>
      <c r="Q19" s="117">
        <f t="shared" si="3"/>
        <v>1</v>
      </c>
      <c r="R19" s="121">
        <f t="shared" si="5"/>
        <v>0</v>
      </c>
      <c r="S19" s="121">
        <f t="shared" si="6"/>
        <v>0</v>
      </c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</row>
    <row r="20" spans="3:37" s="9" customFormat="1" ht="38.25">
      <c r="C20" s="44" t="s">
        <v>62</v>
      </c>
      <c r="D20" s="49" t="s">
        <v>224</v>
      </c>
      <c r="E20" s="41" t="s">
        <v>250</v>
      </c>
      <c r="F20" s="48"/>
      <c r="G20" s="20">
        <v>241.8</v>
      </c>
      <c r="H20" s="20">
        <f t="shared" si="0"/>
        <v>0</v>
      </c>
      <c r="I20" s="103">
        <f>T20+U20+V20+W20+X20+Y20+Z20+AA20+AB20+AC20+AD20+AE20+AF20+AG20+AH20+AI20+AJ20+AK20</f>
        <v>0</v>
      </c>
      <c r="J20" s="103">
        <f aca="true" t="shared" si="7" ref="J20:J81">I20*G20</f>
        <v>0</v>
      </c>
      <c r="K20" s="104"/>
      <c r="L20" s="105"/>
      <c r="M20" s="105">
        <f t="shared" si="4"/>
        <v>0</v>
      </c>
      <c r="N20" s="106">
        <f t="shared" si="1"/>
        <v>0</v>
      </c>
      <c r="O20" s="103">
        <f t="shared" si="2"/>
        <v>0</v>
      </c>
      <c r="P20" s="103">
        <f t="shared" si="2"/>
        <v>0</v>
      </c>
      <c r="Q20" s="117">
        <f t="shared" si="3"/>
        <v>0</v>
      </c>
      <c r="R20" s="121">
        <f t="shared" si="5"/>
        <v>0</v>
      </c>
      <c r="S20" s="121">
        <f t="shared" si="6"/>
        <v>0</v>
      </c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</row>
    <row r="21" spans="3:37" s="9" customFormat="1" ht="51">
      <c r="C21" s="44" t="s">
        <v>63</v>
      </c>
      <c r="D21" s="42" t="s">
        <v>225</v>
      </c>
      <c r="E21" s="41" t="s">
        <v>250</v>
      </c>
      <c r="F21" s="48"/>
      <c r="G21" s="20">
        <v>211.36</v>
      </c>
      <c r="H21" s="20">
        <f t="shared" si="0"/>
        <v>0</v>
      </c>
      <c r="I21" s="103">
        <f>T21+U21+V21+W21+X21+Y21+Z21+AA21+AB21+AC21+AD21+AE21+AF21+AG21+AH21+AI21+AJ21+AK21</f>
        <v>0</v>
      </c>
      <c r="J21" s="103">
        <f t="shared" si="7"/>
        <v>0</v>
      </c>
      <c r="K21" s="104"/>
      <c r="L21" s="105"/>
      <c r="M21" s="105">
        <f t="shared" si="4"/>
        <v>0</v>
      </c>
      <c r="N21" s="106">
        <f t="shared" si="1"/>
        <v>0</v>
      </c>
      <c r="O21" s="103">
        <f t="shared" si="2"/>
        <v>0</v>
      </c>
      <c r="P21" s="103">
        <f t="shared" si="2"/>
        <v>0</v>
      </c>
      <c r="Q21" s="117">
        <f t="shared" si="3"/>
        <v>0</v>
      </c>
      <c r="R21" s="121">
        <f t="shared" si="5"/>
        <v>0</v>
      </c>
      <c r="S21" s="121">
        <f t="shared" si="6"/>
        <v>0</v>
      </c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</row>
    <row r="22" spans="3:37" s="9" customFormat="1" ht="38.25">
      <c r="C22" s="44" t="s">
        <v>64</v>
      </c>
      <c r="D22" s="42" t="s">
        <v>226</v>
      </c>
      <c r="E22" s="41" t="s">
        <v>250</v>
      </c>
      <c r="F22" s="48">
        <v>24.2</v>
      </c>
      <c r="G22" s="20">
        <v>212.31</v>
      </c>
      <c r="H22" s="20">
        <f t="shared" si="0"/>
        <v>5137.902</v>
      </c>
      <c r="I22" s="103">
        <v>24.2</v>
      </c>
      <c r="J22" s="103">
        <v>5137.902</v>
      </c>
      <c r="K22" s="104">
        <v>1</v>
      </c>
      <c r="L22" s="105"/>
      <c r="M22" s="105">
        <f t="shared" si="4"/>
        <v>0</v>
      </c>
      <c r="N22" s="106">
        <f t="shared" si="1"/>
        <v>0</v>
      </c>
      <c r="O22" s="103">
        <f t="shared" si="2"/>
        <v>24.2</v>
      </c>
      <c r="P22" s="103">
        <f t="shared" si="2"/>
        <v>5137.902</v>
      </c>
      <c r="Q22" s="117">
        <f t="shared" si="3"/>
        <v>1</v>
      </c>
      <c r="R22" s="121">
        <f t="shared" si="5"/>
        <v>0</v>
      </c>
      <c r="S22" s="121">
        <f t="shared" si="6"/>
        <v>0</v>
      </c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</row>
    <row r="23" spans="3:37" s="9" customFormat="1" ht="51">
      <c r="C23" s="44" t="s">
        <v>65</v>
      </c>
      <c r="D23" s="42" t="s">
        <v>227</v>
      </c>
      <c r="E23" s="41" t="s">
        <v>12</v>
      </c>
      <c r="F23" s="48"/>
      <c r="G23" s="20">
        <v>6545.57</v>
      </c>
      <c r="H23" s="20">
        <f t="shared" si="0"/>
        <v>0</v>
      </c>
      <c r="I23" s="103">
        <f>T23+U23+V23+W23+X23+Y23+Z23+AA23+AB23+AC23+AD23+AE23+AF23+AG23+AH23+AI23+AJ23+AK23</f>
        <v>0</v>
      </c>
      <c r="J23" s="103">
        <f t="shared" si="7"/>
        <v>0</v>
      </c>
      <c r="K23" s="104"/>
      <c r="L23" s="105"/>
      <c r="M23" s="105">
        <f t="shared" si="4"/>
        <v>0</v>
      </c>
      <c r="N23" s="106">
        <f t="shared" si="1"/>
        <v>0</v>
      </c>
      <c r="O23" s="103">
        <f t="shared" si="2"/>
        <v>0</v>
      </c>
      <c r="P23" s="103">
        <f t="shared" si="2"/>
        <v>0</v>
      </c>
      <c r="Q23" s="117">
        <f t="shared" si="3"/>
        <v>0</v>
      </c>
      <c r="R23" s="121">
        <f t="shared" si="5"/>
        <v>0</v>
      </c>
      <c r="S23" s="121">
        <f t="shared" si="6"/>
        <v>0</v>
      </c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</row>
    <row r="24" spans="3:37" s="9" customFormat="1" ht="27.75" customHeight="1">
      <c r="C24" s="44" t="s">
        <v>66</v>
      </c>
      <c r="D24" s="50" t="s">
        <v>228</v>
      </c>
      <c r="E24" s="41" t="s">
        <v>12</v>
      </c>
      <c r="F24" s="48">
        <v>3</v>
      </c>
      <c r="G24" s="20">
        <v>911.76</v>
      </c>
      <c r="H24" s="20">
        <f t="shared" si="0"/>
        <v>2735.2799999999997</v>
      </c>
      <c r="I24" s="103">
        <v>3</v>
      </c>
      <c r="J24" s="103">
        <v>2735.2799999999997</v>
      </c>
      <c r="K24" s="104">
        <v>1</v>
      </c>
      <c r="L24" s="105"/>
      <c r="M24" s="105">
        <f t="shared" si="4"/>
        <v>0</v>
      </c>
      <c r="N24" s="106">
        <f t="shared" si="1"/>
        <v>0</v>
      </c>
      <c r="O24" s="103">
        <f t="shared" si="2"/>
        <v>3</v>
      </c>
      <c r="P24" s="103">
        <f t="shared" si="2"/>
        <v>2735.2799999999997</v>
      </c>
      <c r="Q24" s="117">
        <f t="shared" si="3"/>
        <v>1</v>
      </c>
      <c r="R24" s="121">
        <f t="shared" si="5"/>
        <v>0</v>
      </c>
      <c r="S24" s="121">
        <f t="shared" si="6"/>
        <v>0</v>
      </c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</row>
    <row r="25" spans="3:37" s="9" customFormat="1" ht="38.25">
      <c r="C25" s="44" t="s">
        <v>67</v>
      </c>
      <c r="D25" s="42" t="s">
        <v>229</v>
      </c>
      <c r="E25" s="41" t="s">
        <v>26</v>
      </c>
      <c r="F25" s="48">
        <v>170</v>
      </c>
      <c r="G25" s="20">
        <v>19.4</v>
      </c>
      <c r="H25" s="20">
        <f t="shared" si="0"/>
        <v>3297.9999999999995</v>
      </c>
      <c r="I25" s="103">
        <v>170</v>
      </c>
      <c r="J25" s="103">
        <v>3298</v>
      </c>
      <c r="K25" s="104">
        <v>1</v>
      </c>
      <c r="L25" s="105"/>
      <c r="M25" s="105">
        <f t="shared" si="4"/>
        <v>0</v>
      </c>
      <c r="N25" s="106">
        <f t="shared" si="1"/>
        <v>0</v>
      </c>
      <c r="O25" s="103">
        <f t="shared" si="2"/>
        <v>170</v>
      </c>
      <c r="P25" s="103">
        <f t="shared" si="2"/>
        <v>3298</v>
      </c>
      <c r="Q25" s="117">
        <f t="shared" si="3"/>
        <v>1.0000000000000002</v>
      </c>
      <c r="R25" s="121">
        <f t="shared" si="5"/>
        <v>0</v>
      </c>
      <c r="S25" s="121">
        <f t="shared" si="6"/>
        <v>0</v>
      </c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</row>
    <row r="26" spans="3:37" s="9" customFormat="1" ht="38.25">
      <c r="C26" s="44" t="s">
        <v>68</v>
      </c>
      <c r="D26" s="51" t="s">
        <v>230</v>
      </c>
      <c r="E26" s="41" t="s">
        <v>26</v>
      </c>
      <c r="F26" s="48">
        <v>20</v>
      </c>
      <c r="G26" s="20">
        <v>247.28</v>
      </c>
      <c r="H26" s="20">
        <f t="shared" si="0"/>
        <v>4945.6</v>
      </c>
      <c r="I26" s="103">
        <v>20</v>
      </c>
      <c r="J26" s="103">
        <v>4945.6</v>
      </c>
      <c r="K26" s="104">
        <v>1</v>
      </c>
      <c r="L26" s="105"/>
      <c r="M26" s="105">
        <f t="shared" si="4"/>
        <v>0</v>
      </c>
      <c r="N26" s="106">
        <f t="shared" si="1"/>
        <v>0</v>
      </c>
      <c r="O26" s="103">
        <f t="shared" si="2"/>
        <v>20</v>
      </c>
      <c r="P26" s="103">
        <f t="shared" si="2"/>
        <v>4945.6</v>
      </c>
      <c r="Q26" s="117">
        <f t="shared" si="3"/>
        <v>1</v>
      </c>
      <c r="R26" s="121">
        <f t="shared" si="5"/>
        <v>0</v>
      </c>
      <c r="S26" s="121">
        <f t="shared" si="6"/>
        <v>0</v>
      </c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</row>
    <row r="27" spans="3:37" s="9" customFormat="1" ht="38.25">
      <c r="C27" s="44" t="s">
        <v>69</v>
      </c>
      <c r="D27" s="42" t="s">
        <v>231</v>
      </c>
      <c r="E27" s="41" t="s">
        <v>26</v>
      </c>
      <c r="F27" s="48">
        <v>120</v>
      </c>
      <c r="G27" s="20">
        <v>179.32</v>
      </c>
      <c r="H27" s="20">
        <f t="shared" si="0"/>
        <v>21518.399999999998</v>
      </c>
      <c r="I27" s="103">
        <v>120</v>
      </c>
      <c r="J27" s="103">
        <v>21518.399999999998</v>
      </c>
      <c r="K27" s="104">
        <v>1</v>
      </c>
      <c r="L27" s="105"/>
      <c r="M27" s="105"/>
      <c r="N27" s="106">
        <f t="shared" si="1"/>
        <v>0</v>
      </c>
      <c r="O27" s="103">
        <f t="shared" si="2"/>
        <v>120</v>
      </c>
      <c r="P27" s="103">
        <f t="shared" si="2"/>
        <v>21518.399999999998</v>
      </c>
      <c r="Q27" s="117">
        <f t="shared" si="3"/>
        <v>1</v>
      </c>
      <c r="R27" s="121">
        <f t="shared" si="5"/>
        <v>0</v>
      </c>
      <c r="S27" s="121">
        <f t="shared" si="6"/>
        <v>0</v>
      </c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</row>
    <row r="28" spans="3:37" s="9" customFormat="1" ht="12.75">
      <c r="C28" s="44"/>
      <c r="D28" s="37"/>
      <c r="E28" s="19"/>
      <c r="F28" s="20"/>
      <c r="G28" s="67"/>
      <c r="H28" s="20">
        <f t="shared" si="0"/>
        <v>0</v>
      </c>
      <c r="I28" s="103">
        <f>T28+U28+V28+W28+X28+Y28+Z28+AA28+AB28+AC28+AD28+AE28+AF28+AG28+AH28+AI28+AJ28+AK28</f>
        <v>0</v>
      </c>
      <c r="J28" s="103">
        <f t="shared" si="7"/>
        <v>0</v>
      </c>
      <c r="K28" s="104"/>
      <c r="L28" s="105"/>
      <c r="M28" s="105">
        <f t="shared" si="4"/>
        <v>0</v>
      </c>
      <c r="N28" s="106">
        <f t="shared" si="1"/>
        <v>0</v>
      </c>
      <c r="O28" s="103">
        <f t="shared" si="2"/>
        <v>0</v>
      </c>
      <c r="P28" s="103">
        <f t="shared" si="2"/>
        <v>0</v>
      </c>
      <c r="Q28" s="117">
        <f t="shared" si="3"/>
        <v>0</v>
      </c>
      <c r="R28" s="121">
        <f t="shared" si="5"/>
        <v>0</v>
      </c>
      <c r="S28" s="121">
        <f t="shared" si="6"/>
        <v>0</v>
      </c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</row>
    <row r="29" spans="3:37" s="9" customFormat="1" ht="12.75">
      <c r="C29" s="65" t="s">
        <v>20</v>
      </c>
      <c r="D29" s="66" t="s">
        <v>72</v>
      </c>
      <c r="E29" s="19"/>
      <c r="F29" s="20"/>
      <c r="G29" s="20"/>
      <c r="H29" s="79">
        <f>SUM(H30:H32)</f>
        <v>309948.83999999997</v>
      </c>
      <c r="I29" s="103">
        <f>T29+U29+V29+W29+X29+Y29+Z29+AA29+AB29+AC29+AD29+AE29+AF29+AG29+AH29+AI29+AJ29+AK29</f>
        <v>0</v>
      </c>
      <c r="J29" s="103">
        <f t="shared" si="7"/>
        <v>0</v>
      </c>
      <c r="K29" s="104"/>
      <c r="L29" s="105"/>
      <c r="M29" s="105">
        <f t="shared" si="4"/>
        <v>0</v>
      </c>
      <c r="N29" s="106">
        <f t="shared" si="1"/>
        <v>0</v>
      </c>
      <c r="O29" s="103">
        <f t="shared" si="2"/>
        <v>0</v>
      </c>
      <c r="P29" s="103">
        <f t="shared" si="2"/>
        <v>0</v>
      </c>
      <c r="Q29" s="117">
        <f t="shared" si="3"/>
        <v>0</v>
      </c>
      <c r="R29" s="121">
        <f t="shared" si="5"/>
        <v>0</v>
      </c>
      <c r="S29" s="121">
        <f t="shared" si="6"/>
        <v>0</v>
      </c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</row>
    <row r="30" spans="3:37" s="9" customFormat="1" ht="25.5">
      <c r="C30" s="44" t="s">
        <v>10</v>
      </c>
      <c r="D30" s="42" t="s">
        <v>70</v>
      </c>
      <c r="E30" s="41" t="s">
        <v>251</v>
      </c>
      <c r="F30" s="48">
        <v>16</v>
      </c>
      <c r="G30" s="20">
        <v>9323.34</v>
      </c>
      <c r="H30" s="20">
        <f t="shared" si="0"/>
        <v>149173.44</v>
      </c>
      <c r="I30" s="103">
        <v>5</v>
      </c>
      <c r="J30" s="103">
        <v>46616.7</v>
      </c>
      <c r="K30" s="104">
        <v>0.3125</v>
      </c>
      <c r="L30" s="105">
        <v>2</v>
      </c>
      <c r="M30" s="105">
        <f>L30*G30</f>
        <v>18646.68</v>
      </c>
      <c r="N30" s="106">
        <f>IF(L30&gt;0,M30/(F30*G30),L30)</f>
        <v>0.125</v>
      </c>
      <c r="O30" s="103">
        <f t="shared" si="2"/>
        <v>7</v>
      </c>
      <c r="P30" s="103">
        <f t="shared" si="2"/>
        <v>65263.38</v>
      </c>
      <c r="Q30" s="117">
        <f t="shared" si="3"/>
        <v>0.4375</v>
      </c>
      <c r="R30" s="121">
        <f t="shared" si="5"/>
        <v>9</v>
      </c>
      <c r="S30" s="121">
        <f t="shared" si="6"/>
        <v>83910.06</v>
      </c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</row>
    <row r="31" spans="3:37" s="9" customFormat="1" ht="12.75">
      <c r="C31" s="44" t="s">
        <v>11</v>
      </c>
      <c r="D31" s="42" t="s">
        <v>71</v>
      </c>
      <c r="E31" s="41" t="s">
        <v>251</v>
      </c>
      <c r="F31" s="47">
        <v>12</v>
      </c>
      <c r="G31" s="20">
        <v>1231.51</v>
      </c>
      <c r="H31" s="20">
        <f t="shared" si="0"/>
        <v>14778.119999999999</v>
      </c>
      <c r="I31" s="103">
        <v>3</v>
      </c>
      <c r="J31" s="103">
        <v>3694.5299999999997</v>
      </c>
      <c r="K31" s="104">
        <v>0.25</v>
      </c>
      <c r="L31" s="105">
        <v>2</v>
      </c>
      <c r="M31" s="105">
        <f t="shared" si="4"/>
        <v>2463.02</v>
      </c>
      <c r="N31" s="106">
        <f t="shared" si="1"/>
        <v>0.16666666666666669</v>
      </c>
      <c r="O31" s="103">
        <f t="shared" si="2"/>
        <v>5</v>
      </c>
      <c r="P31" s="103">
        <f t="shared" si="2"/>
        <v>6157.549999999999</v>
      </c>
      <c r="Q31" s="117">
        <f t="shared" si="3"/>
        <v>0.41666666666666663</v>
      </c>
      <c r="R31" s="121">
        <f t="shared" si="5"/>
        <v>7</v>
      </c>
      <c r="S31" s="121">
        <f t="shared" si="6"/>
        <v>8620.57</v>
      </c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</row>
    <row r="32" spans="3:37" s="9" customFormat="1" ht="12.75">
      <c r="C32" s="44" t="s">
        <v>18</v>
      </c>
      <c r="D32" s="42" t="s">
        <v>232</v>
      </c>
      <c r="E32" s="41" t="s">
        <v>251</v>
      </c>
      <c r="F32" s="47">
        <v>12</v>
      </c>
      <c r="G32" s="20">
        <v>12166.44</v>
      </c>
      <c r="H32" s="20">
        <f t="shared" si="0"/>
        <v>145997.28</v>
      </c>
      <c r="I32" s="103">
        <v>3</v>
      </c>
      <c r="J32" s="103">
        <v>36499.32</v>
      </c>
      <c r="K32" s="104">
        <v>0.25</v>
      </c>
      <c r="L32" s="105">
        <v>2</v>
      </c>
      <c r="M32" s="105">
        <f t="shared" si="4"/>
        <v>24332.88</v>
      </c>
      <c r="N32" s="106">
        <f t="shared" si="1"/>
        <v>0.16666666666666669</v>
      </c>
      <c r="O32" s="103">
        <f t="shared" si="2"/>
        <v>5</v>
      </c>
      <c r="P32" s="103">
        <f t="shared" si="2"/>
        <v>60832.2</v>
      </c>
      <c r="Q32" s="117">
        <f t="shared" si="3"/>
        <v>0.41666666666666663</v>
      </c>
      <c r="R32" s="121">
        <f t="shared" si="5"/>
        <v>7</v>
      </c>
      <c r="S32" s="121">
        <f t="shared" si="6"/>
        <v>85165.08</v>
      </c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</row>
    <row r="33" spans="3:37" s="9" customFormat="1" ht="12.75">
      <c r="C33" s="44"/>
      <c r="D33" s="37"/>
      <c r="E33" s="19"/>
      <c r="F33" s="20"/>
      <c r="G33" s="67"/>
      <c r="H33" s="20">
        <f t="shared" si="0"/>
        <v>0</v>
      </c>
      <c r="I33" s="103">
        <f aca="true" t="shared" si="8" ref="I31:I64">T33+U33+V33+W33+X33+Y33+Z33+AA33+AB33+AC33+AD33+AE33+AF33+AG33+AH33+AI33+AJ33+AK33</f>
        <v>0</v>
      </c>
      <c r="J33" s="103">
        <f t="shared" si="7"/>
        <v>0</v>
      </c>
      <c r="K33" s="104"/>
      <c r="L33" s="105"/>
      <c r="M33" s="105">
        <f t="shared" si="4"/>
        <v>0</v>
      </c>
      <c r="N33" s="106">
        <f t="shared" si="1"/>
        <v>0</v>
      </c>
      <c r="O33" s="103">
        <f t="shared" si="2"/>
        <v>0</v>
      </c>
      <c r="P33" s="103">
        <f t="shared" si="2"/>
        <v>0</v>
      </c>
      <c r="Q33" s="117">
        <f t="shared" si="3"/>
        <v>0</v>
      </c>
      <c r="R33" s="121">
        <f t="shared" si="5"/>
        <v>0</v>
      </c>
      <c r="S33" s="121">
        <f t="shared" si="6"/>
        <v>0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</row>
    <row r="34" spans="3:37" s="9" customFormat="1" ht="12.75">
      <c r="C34" s="65" t="s">
        <v>27</v>
      </c>
      <c r="D34" s="66" t="s">
        <v>73</v>
      </c>
      <c r="E34" s="19"/>
      <c r="F34" s="20"/>
      <c r="G34" s="20"/>
      <c r="H34" s="79">
        <f>SUM(H35:H39)</f>
        <v>235096.32878000004</v>
      </c>
      <c r="I34" s="103">
        <f t="shared" si="8"/>
        <v>0</v>
      </c>
      <c r="J34" s="103">
        <f t="shared" si="7"/>
        <v>0</v>
      </c>
      <c r="K34" s="104"/>
      <c r="L34" s="105"/>
      <c r="M34" s="105">
        <f t="shared" si="4"/>
        <v>0</v>
      </c>
      <c r="N34" s="106">
        <f t="shared" si="1"/>
        <v>0</v>
      </c>
      <c r="O34" s="103">
        <f t="shared" si="2"/>
        <v>0</v>
      </c>
      <c r="P34" s="103">
        <f t="shared" si="2"/>
        <v>0</v>
      </c>
      <c r="Q34" s="117">
        <f t="shared" si="3"/>
        <v>0</v>
      </c>
      <c r="R34" s="121">
        <f t="shared" si="5"/>
        <v>0</v>
      </c>
      <c r="S34" s="121">
        <f t="shared" si="6"/>
        <v>0</v>
      </c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</row>
    <row r="35" spans="3:37" s="9" customFormat="1" ht="12.75">
      <c r="C35" s="44" t="s">
        <v>14</v>
      </c>
      <c r="D35" s="40" t="s">
        <v>76</v>
      </c>
      <c r="E35" s="41" t="s">
        <v>26</v>
      </c>
      <c r="F35" s="47">
        <v>2720</v>
      </c>
      <c r="G35" s="20">
        <v>2.65</v>
      </c>
      <c r="H35" s="20">
        <f t="shared" si="0"/>
        <v>7208</v>
      </c>
      <c r="I35" s="103">
        <v>720</v>
      </c>
      <c r="J35" s="103">
        <v>1908</v>
      </c>
      <c r="K35" s="104">
        <v>0.2647058823529412</v>
      </c>
      <c r="L35" s="105">
        <v>500</v>
      </c>
      <c r="M35" s="105">
        <f>L35*G35</f>
        <v>1325</v>
      </c>
      <c r="N35" s="106">
        <f>IF(L35&gt;0,M35/(F35*G35),L35)</f>
        <v>0.18382352941176472</v>
      </c>
      <c r="O35" s="103">
        <f t="shared" si="2"/>
        <v>1220</v>
      </c>
      <c r="P35" s="103">
        <f t="shared" si="2"/>
        <v>3233</v>
      </c>
      <c r="Q35" s="117">
        <f t="shared" si="3"/>
        <v>0.4485294117647059</v>
      </c>
      <c r="R35" s="121">
        <f t="shared" si="5"/>
        <v>1500</v>
      </c>
      <c r="S35" s="121">
        <f t="shared" si="6"/>
        <v>3975</v>
      </c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</row>
    <row r="36" spans="3:37" s="9" customFormat="1" ht="25.5">
      <c r="C36" s="44" t="s">
        <v>28</v>
      </c>
      <c r="D36" s="40" t="s">
        <v>233</v>
      </c>
      <c r="E36" s="39" t="s">
        <v>9</v>
      </c>
      <c r="F36" s="47">
        <v>27330.99</v>
      </c>
      <c r="G36" s="20">
        <v>2</v>
      </c>
      <c r="H36" s="20">
        <f t="shared" si="0"/>
        <v>54661.98</v>
      </c>
      <c r="I36" s="103">
        <v>18200</v>
      </c>
      <c r="J36" s="103">
        <v>36400</v>
      </c>
      <c r="K36" s="104">
        <v>0.6659107482019495</v>
      </c>
      <c r="L36" s="105"/>
      <c r="M36" s="105">
        <f>L36*G36</f>
        <v>0</v>
      </c>
      <c r="N36" s="106">
        <f>IF(L36&gt;0,M36/(F36*G36),L36)</f>
        <v>0</v>
      </c>
      <c r="O36" s="103">
        <f t="shared" si="2"/>
        <v>18200</v>
      </c>
      <c r="P36" s="103">
        <f t="shared" si="2"/>
        <v>36400</v>
      </c>
      <c r="Q36" s="117">
        <f t="shared" si="3"/>
        <v>0.6659107482019495</v>
      </c>
      <c r="R36" s="121">
        <f t="shared" si="5"/>
        <v>9130.990000000002</v>
      </c>
      <c r="S36" s="121">
        <f t="shared" si="6"/>
        <v>18261.980000000003</v>
      </c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</row>
    <row r="37" spans="3:37" s="9" customFormat="1" ht="12.75">
      <c r="C37" s="44" t="s">
        <v>78</v>
      </c>
      <c r="D37" s="40" t="s">
        <v>75</v>
      </c>
      <c r="E37" s="39" t="s">
        <v>9</v>
      </c>
      <c r="F37" s="47">
        <v>2252.73</v>
      </c>
      <c r="G37" s="20">
        <v>3.89</v>
      </c>
      <c r="H37" s="20">
        <f t="shared" si="0"/>
        <v>8763.119700000001</v>
      </c>
      <c r="I37" s="103"/>
      <c r="J37" s="103">
        <v>0</v>
      </c>
      <c r="K37" s="104">
        <v>0</v>
      </c>
      <c r="L37" s="105"/>
      <c r="M37" s="105"/>
      <c r="N37" s="106">
        <f t="shared" si="1"/>
        <v>0</v>
      </c>
      <c r="O37" s="103">
        <f>L37+I37</f>
        <v>0</v>
      </c>
      <c r="P37" s="103">
        <f>M37+J37</f>
        <v>0</v>
      </c>
      <c r="Q37" s="117">
        <f>IF(O37&gt;0,P37/(F37*G37),O37)</f>
        <v>0</v>
      </c>
      <c r="R37" s="121">
        <f t="shared" si="5"/>
        <v>2252.73</v>
      </c>
      <c r="S37" s="121">
        <f t="shared" si="6"/>
        <v>8763.119700000001</v>
      </c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</row>
    <row r="38" spans="3:37" s="9" customFormat="1" ht="51">
      <c r="C38" s="44" t="s">
        <v>79</v>
      </c>
      <c r="D38" s="40" t="s">
        <v>234</v>
      </c>
      <c r="E38" s="39" t="s">
        <v>252</v>
      </c>
      <c r="F38" s="47">
        <v>35109.564</v>
      </c>
      <c r="G38" s="20">
        <v>3.72</v>
      </c>
      <c r="H38" s="20">
        <f t="shared" si="0"/>
        <v>130607.57808</v>
      </c>
      <c r="I38" s="103">
        <v>25480</v>
      </c>
      <c r="J38" s="103">
        <v>94785.6</v>
      </c>
      <c r="K38" s="104">
        <v>0.725728180503751</v>
      </c>
      <c r="L38" s="105"/>
      <c r="M38" s="105">
        <f>L38*G38</f>
        <v>0</v>
      </c>
      <c r="N38" s="106">
        <f t="shared" si="1"/>
        <v>0</v>
      </c>
      <c r="O38" s="103">
        <f t="shared" si="2"/>
        <v>25480</v>
      </c>
      <c r="P38" s="103">
        <f t="shared" si="2"/>
        <v>94785.6</v>
      </c>
      <c r="Q38" s="117">
        <f t="shared" si="3"/>
        <v>0.7257281805037511</v>
      </c>
      <c r="R38" s="121">
        <f t="shared" si="5"/>
        <v>9629.563999999998</v>
      </c>
      <c r="S38" s="121">
        <f t="shared" si="6"/>
        <v>35821.97807999999</v>
      </c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</row>
    <row r="39" spans="3:37" s="9" customFormat="1" ht="14.25" customHeight="1">
      <c r="C39" s="44" t="s">
        <v>80</v>
      </c>
      <c r="D39" s="40" t="s">
        <v>77</v>
      </c>
      <c r="E39" s="39" t="s">
        <v>9</v>
      </c>
      <c r="F39" s="47">
        <v>25078.260000000002</v>
      </c>
      <c r="G39" s="20">
        <v>1.35</v>
      </c>
      <c r="H39" s="20">
        <f t="shared" si="0"/>
        <v>33855.651000000005</v>
      </c>
      <c r="I39" s="103">
        <v>10200</v>
      </c>
      <c r="J39" s="103">
        <v>13770</v>
      </c>
      <c r="K39" s="104">
        <v>0.40672678248012417</v>
      </c>
      <c r="L39" s="105">
        <v>7523.478</v>
      </c>
      <c r="M39" s="105">
        <f t="shared" si="4"/>
        <v>10156.695300000001</v>
      </c>
      <c r="N39" s="106">
        <f t="shared" si="1"/>
        <v>0.3</v>
      </c>
      <c r="O39" s="103">
        <f t="shared" si="2"/>
        <v>17723.478</v>
      </c>
      <c r="P39" s="103">
        <f t="shared" si="2"/>
        <v>23926.6953</v>
      </c>
      <c r="Q39" s="117">
        <f t="shared" si="3"/>
        <v>0.7067267824801241</v>
      </c>
      <c r="R39" s="121">
        <f t="shared" si="5"/>
        <v>7354.782000000003</v>
      </c>
      <c r="S39" s="121">
        <f t="shared" si="6"/>
        <v>9928.955700000004</v>
      </c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</row>
    <row r="40" spans="3:37" s="9" customFormat="1" ht="12.75">
      <c r="C40" s="44"/>
      <c r="D40" s="46"/>
      <c r="E40" s="19"/>
      <c r="F40" s="20"/>
      <c r="G40" s="67"/>
      <c r="H40" s="20">
        <f t="shared" si="0"/>
        <v>0</v>
      </c>
      <c r="I40" s="103">
        <f t="shared" si="8"/>
        <v>0</v>
      </c>
      <c r="J40" s="103">
        <f t="shared" si="7"/>
        <v>0</v>
      </c>
      <c r="K40" s="104"/>
      <c r="L40" s="105"/>
      <c r="M40" s="105">
        <f t="shared" si="4"/>
        <v>0</v>
      </c>
      <c r="N40" s="106">
        <f t="shared" si="1"/>
        <v>0</v>
      </c>
      <c r="O40" s="103">
        <f t="shared" si="2"/>
        <v>0</v>
      </c>
      <c r="P40" s="103">
        <f t="shared" si="2"/>
        <v>0</v>
      </c>
      <c r="Q40" s="117">
        <f t="shared" si="3"/>
        <v>0</v>
      </c>
      <c r="R40" s="121">
        <f t="shared" si="5"/>
        <v>0</v>
      </c>
      <c r="S40" s="121">
        <f t="shared" si="6"/>
        <v>0</v>
      </c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</row>
    <row r="41" spans="3:37" s="9" customFormat="1" ht="12.75">
      <c r="C41" s="65" t="s">
        <v>29</v>
      </c>
      <c r="D41" s="68" t="s">
        <v>81</v>
      </c>
      <c r="E41" s="19"/>
      <c r="F41" s="20"/>
      <c r="G41" s="20"/>
      <c r="H41" s="79">
        <f>SUM(H42:H53)</f>
        <v>1288598.5721202</v>
      </c>
      <c r="I41" s="103">
        <f t="shared" si="8"/>
        <v>0</v>
      </c>
      <c r="J41" s="103">
        <f t="shared" si="7"/>
        <v>0</v>
      </c>
      <c r="K41" s="104"/>
      <c r="L41" s="105"/>
      <c r="M41" s="105">
        <f t="shared" si="4"/>
        <v>0</v>
      </c>
      <c r="N41" s="106">
        <f t="shared" si="1"/>
        <v>0</v>
      </c>
      <c r="O41" s="103">
        <f t="shared" si="2"/>
        <v>0</v>
      </c>
      <c r="P41" s="103">
        <f t="shared" si="2"/>
        <v>0</v>
      </c>
      <c r="Q41" s="117">
        <f t="shared" si="3"/>
        <v>0</v>
      </c>
      <c r="R41" s="121">
        <f t="shared" si="5"/>
        <v>0</v>
      </c>
      <c r="S41" s="121">
        <f t="shared" si="6"/>
        <v>0</v>
      </c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</row>
    <row r="42" spans="3:37" s="9" customFormat="1" ht="18" customHeight="1">
      <c r="C42" s="44" t="s">
        <v>13</v>
      </c>
      <c r="D42" s="38" t="s">
        <v>212</v>
      </c>
      <c r="E42" s="39" t="s">
        <v>250</v>
      </c>
      <c r="F42" s="47">
        <v>29204.34</v>
      </c>
      <c r="G42" s="20">
        <v>1.86</v>
      </c>
      <c r="H42" s="20">
        <f t="shared" si="0"/>
        <v>54320.072400000005</v>
      </c>
      <c r="I42" s="103">
        <v>14602.17</v>
      </c>
      <c r="J42" s="103">
        <v>27160.036200000002</v>
      </c>
      <c r="K42" s="104">
        <v>0.5</v>
      </c>
      <c r="L42" s="105"/>
      <c r="M42" s="105">
        <f t="shared" si="4"/>
        <v>0</v>
      </c>
      <c r="N42" s="106">
        <f t="shared" si="1"/>
        <v>0</v>
      </c>
      <c r="O42" s="103">
        <f t="shared" si="2"/>
        <v>14602.17</v>
      </c>
      <c r="P42" s="103">
        <f t="shared" si="2"/>
        <v>27160.036200000002</v>
      </c>
      <c r="Q42" s="117">
        <f t="shared" si="3"/>
        <v>0.5</v>
      </c>
      <c r="R42" s="121">
        <f t="shared" si="5"/>
        <v>14602.17</v>
      </c>
      <c r="S42" s="121">
        <f t="shared" si="6"/>
        <v>27160.036200000002</v>
      </c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</row>
    <row r="43" spans="3:37" s="9" customFormat="1" ht="25.5">
      <c r="C43" s="44" t="s">
        <v>21</v>
      </c>
      <c r="D43" s="42" t="s">
        <v>213</v>
      </c>
      <c r="E43" s="41" t="s">
        <v>9</v>
      </c>
      <c r="F43" s="48">
        <v>4380.651</v>
      </c>
      <c r="G43" s="20">
        <v>16.1</v>
      </c>
      <c r="H43" s="20">
        <f t="shared" si="0"/>
        <v>70528.4811</v>
      </c>
      <c r="I43" s="103">
        <f t="shared" si="8"/>
        <v>0</v>
      </c>
      <c r="J43" s="103">
        <f t="shared" si="7"/>
        <v>0</v>
      </c>
      <c r="K43" s="104">
        <f aca="true" t="shared" si="9" ref="K31:K81">J43/H43</f>
        <v>0</v>
      </c>
      <c r="L43" s="105"/>
      <c r="M43" s="105">
        <f t="shared" si="4"/>
        <v>0</v>
      </c>
      <c r="N43" s="106">
        <f t="shared" si="1"/>
        <v>0</v>
      </c>
      <c r="O43" s="103">
        <f t="shared" si="2"/>
        <v>0</v>
      </c>
      <c r="P43" s="103">
        <f t="shared" si="2"/>
        <v>0</v>
      </c>
      <c r="Q43" s="117">
        <f t="shared" si="3"/>
        <v>0</v>
      </c>
      <c r="R43" s="121">
        <f t="shared" si="5"/>
        <v>4380.651</v>
      </c>
      <c r="S43" s="121">
        <f t="shared" si="6"/>
        <v>70528.4811</v>
      </c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</row>
    <row r="44" spans="3:37" s="9" customFormat="1" ht="25.5">
      <c r="C44" s="44" t="s">
        <v>22</v>
      </c>
      <c r="D44" s="42" t="s">
        <v>214</v>
      </c>
      <c r="E44" s="41" t="s">
        <v>9</v>
      </c>
      <c r="F44" s="48">
        <v>4380.651</v>
      </c>
      <c r="G44" s="64" t="s">
        <v>236</v>
      </c>
      <c r="H44" s="20">
        <f t="shared" si="0"/>
        <v>294467.36022</v>
      </c>
      <c r="I44" s="103">
        <f t="shared" si="8"/>
        <v>0</v>
      </c>
      <c r="J44" s="103">
        <f t="shared" si="7"/>
        <v>0</v>
      </c>
      <c r="K44" s="104">
        <f t="shared" si="9"/>
        <v>0</v>
      </c>
      <c r="L44" s="105"/>
      <c r="M44" s="105">
        <f t="shared" si="4"/>
        <v>0</v>
      </c>
      <c r="N44" s="106">
        <f t="shared" si="1"/>
        <v>0</v>
      </c>
      <c r="O44" s="103">
        <f t="shared" si="2"/>
        <v>0</v>
      </c>
      <c r="P44" s="103">
        <f t="shared" si="2"/>
        <v>0</v>
      </c>
      <c r="Q44" s="117">
        <f t="shared" si="3"/>
        <v>0</v>
      </c>
      <c r="R44" s="121">
        <f t="shared" si="5"/>
        <v>4380.651</v>
      </c>
      <c r="S44" s="121">
        <f t="shared" si="6"/>
        <v>294467.36022</v>
      </c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</row>
    <row r="45" spans="3:37" s="9" customFormat="1" ht="15.75" customHeight="1">
      <c r="C45" s="44" t="s">
        <v>23</v>
      </c>
      <c r="D45" s="38" t="s">
        <v>74</v>
      </c>
      <c r="E45" s="41" t="s">
        <v>9</v>
      </c>
      <c r="F45" s="47">
        <v>5694.8463</v>
      </c>
      <c r="G45" s="20">
        <v>1.66</v>
      </c>
      <c r="H45" s="20">
        <f t="shared" si="0"/>
        <v>9453.444857999999</v>
      </c>
      <c r="I45" s="103">
        <f t="shared" si="8"/>
        <v>0</v>
      </c>
      <c r="J45" s="103">
        <f t="shared" si="7"/>
        <v>0</v>
      </c>
      <c r="K45" s="104">
        <f t="shared" si="9"/>
        <v>0</v>
      </c>
      <c r="L45" s="105">
        <v>2000</v>
      </c>
      <c r="M45" s="105">
        <f t="shared" si="4"/>
        <v>3320</v>
      </c>
      <c r="N45" s="106">
        <f t="shared" si="1"/>
        <v>0.3511947284687912</v>
      </c>
      <c r="O45" s="103">
        <f t="shared" si="2"/>
        <v>2000</v>
      </c>
      <c r="P45" s="103">
        <f t="shared" si="2"/>
        <v>3320</v>
      </c>
      <c r="Q45" s="117">
        <f t="shared" si="3"/>
        <v>0.3511947284687912</v>
      </c>
      <c r="R45" s="121">
        <f t="shared" si="5"/>
        <v>3694.8463</v>
      </c>
      <c r="S45" s="121">
        <f t="shared" si="6"/>
        <v>6133.444858</v>
      </c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</row>
    <row r="46" spans="3:37" s="9" customFormat="1" ht="51">
      <c r="C46" s="44" t="s">
        <v>24</v>
      </c>
      <c r="D46" s="40" t="s">
        <v>215</v>
      </c>
      <c r="E46" s="39" t="s">
        <v>252</v>
      </c>
      <c r="F46" s="47">
        <v>7972.78482</v>
      </c>
      <c r="G46" s="20">
        <v>5.16</v>
      </c>
      <c r="H46" s="20">
        <f t="shared" si="0"/>
        <v>41139.5696712</v>
      </c>
      <c r="I46" s="103">
        <f t="shared" si="8"/>
        <v>0</v>
      </c>
      <c r="J46" s="103">
        <f t="shared" si="7"/>
        <v>0</v>
      </c>
      <c r="K46" s="104">
        <f t="shared" si="9"/>
        <v>0</v>
      </c>
      <c r="L46" s="105">
        <v>2800</v>
      </c>
      <c r="M46" s="105">
        <f t="shared" si="4"/>
        <v>14448</v>
      </c>
      <c r="N46" s="106">
        <f t="shared" si="1"/>
        <v>0.3511947284687912</v>
      </c>
      <c r="O46" s="103">
        <f t="shared" si="2"/>
        <v>2800</v>
      </c>
      <c r="P46" s="103">
        <f t="shared" si="2"/>
        <v>14448</v>
      </c>
      <c r="Q46" s="117">
        <f t="shared" si="3"/>
        <v>0.3511947284687912</v>
      </c>
      <c r="R46" s="121">
        <f t="shared" si="5"/>
        <v>5172.78482</v>
      </c>
      <c r="S46" s="121">
        <f t="shared" si="6"/>
        <v>26691.5696712</v>
      </c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</row>
    <row r="47" spans="3:37" s="9" customFormat="1" ht="51">
      <c r="C47" s="44" t="s">
        <v>25</v>
      </c>
      <c r="D47" s="40" t="s">
        <v>216</v>
      </c>
      <c r="E47" s="39" t="s">
        <v>252</v>
      </c>
      <c r="F47" s="47">
        <v>7447.106699999999</v>
      </c>
      <c r="G47" s="20">
        <v>9.85</v>
      </c>
      <c r="H47" s="20">
        <f t="shared" si="0"/>
        <v>73354.000995</v>
      </c>
      <c r="I47" s="103">
        <f t="shared" si="8"/>
        <v>0</v>
      </c>
      <c r="J47" s="103">
        <f t="shared" si="7"/>
        <v>0</v>
      </c>
      <c r="K47" s="104">
        <f t="shared" si="9"/>
        <v>0</v>
      </c>
      <c r="L47" s="105"/>
      <c r="M47" s="105">
        <f t="shared" si="4"/>
        <v>0</v>
      </c>
      <c r="N47" s="106">
        <f t="shared" si="1"/>
        <v>0</v>
      </c>
      <c r="O47" s="103">
        <f t="shared" si="2"/>
        <v>0</v>
      </c>
      <c r="P47" s="103">
        <f t="shared" si="2"/>
        <v>0</v>
      </c>
      <c r="Q47" s="117">
        <f t="shared" si="3"/>
        <v>0</v>
      </c>
      <c r="R47" s="121">
        <f t="shared" si="5"/>
        <v>7447.106699999999</v>
      </c>
      <c r="S47" s="121">
        <f t="shared" si="6"/>
        <v>73354.000995</v>
      </c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</row>
    <row r="48" spans="3:37" s="9" customFormat="1" ht="25.5">
      <c r="C48" s="44" t="s">
        <v>30</v>
      </c>
      <c r="D48" s="40" t="s">
        <v>217</v>
      </c>
      <c r="E48" s="39" t="s">
        <v>250</v>
      </c>
      <c r="F48" s="47">
        <v>29204.34</v>
      </c>
      <c r="G48" s="20">
        <v>0.63</v>
      </c>
      <c r="H48" s="20">
        <f t="shared" si="0"/>
        <v>18398.7342</v>
      </c>
      <c r="I48" s="103">
        <f t="shared" si="8"/>
        <v>0</v>
      </c>
      <c r="J48" s="103">
        <f t="shared" si="7"/>
        <v>0</v>
      </c>
      <c r="K48" s="104">
        <f t="shared" si="9"/>
        <v>0</v>
      </c>
      <c r="L48" s="105"/>
      <c r="M48" s="105">
        <f t="shared" si="4"/>
        <v>0</v>
      </c>
      <c r="N48" s="106">
        <f t="shared" si="1"/>
        <v>0</v>
      </c>
      <c r="O48" s="103">
        <f t="shared" si="2"/>
        <v>0</v>
      </c>
      <c r="P48" s="103">
        <f t="shared" si="2"/>
        <v>0</v>
      </c>
      <c r="Q48" s="117">
        <f t="shared" si="3"/>
        <v>0</v>
      </c>
      <c r="R48" s="121">
        <f t="shared" si="5"/>
        <v>29204.34</v>
      </c>
      <c r="S48" s="121">
        <f t="shared" si="6"/>
        <v>18398.7342</v>
      </c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</row>
    <row r="49" spans="3:37" s="9" customFormat="1" ht="25.5">
      <c r="C49" s="44" t="s">
        <v>31</v>
      </c>
      <c r="D49" s="40" t="s">
        <v>218</v>
      </c>
      <c r="E49" s="39" t="s">
        <v>250</v>
      </c>
      <c r="F49" s="47">
        <v>29204.34</v>
      </c>
      <c r="G49" s="20">
        <v>0.52</v>
      </c>
      <c r="H49" s="20">
        <f t="shared" si="0"/>
        <v>15186.256800000001</v>
      </c>
      <c r="I49" s="103">
        <f t="shared" si="8"/>
        <v>0</v>
      </c>
      <c r="J49" s="103">
        <f t="shared" si="7"/>
        <v>0</v>
      </c>
      <c r="K49" s="104">
        <f t="shared" si="9"/>
        <v>0</v>
      </c>
      <c r="L49" s="105"/>
      <c r="M49" s="105">
        <f t="shared" si="4"/>
        <v>0</v>
      </c>
      <c r="N49" s="106">
        <f t="shared" si="1"/>
        <v>0</v>
      </c>
      <c r="O49" s="103">
        <f t="shared" si="2"/>
        <v>0</v>
      </c>
      <c r="P49" s="103">
        <f t="shared" si="2"/>
        <v>0</v>
      </c>
      <c r="Q49" s="117">
        <f t="shared" si="3"/>
        <v>0</v>
      </c>
      <c r="R49" s="121">
        <f t="shared" si="5"/>
        <v>29204.34</v>
      </c>
      <c r="S49" s="121">
        <f t="shared" si="6"/>
        <v>15186.256800000001</v>
      </c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</row>
    <row r="50" spans="3:37" s="9" customFormat="1" ht="25.5">
      <c r="C50" s="44" t="s">
        <v>43</v>
      </c>
      <c r="D50" s="42" t="s">
        <v>219</v>
      </c>
      <c r="E50" s="41" t="s">
        <v>252</v>
      </c>
      <c r="F50" s="48">
        <v>3212.4774000000007</v>
      </c>
      <c r="G50" s="20">
        <v>75.15</v>
      </c>
      <c r="H50" s="20">
        <f t="shared" si="0"/>
        <v>241417.67661000008</v>
      </c>
      <c r="I50" s="103">
        <f t="shared" si="8"/>
        <v>0</v>
      </c>
      <c r="J50" s="103">
        <f t="shared" si="7"/>
        <v>0</v>
      </c>
      <c r="K50" s="104">
        <f t="shared" si="9"/>
        <v>0</v>
      </c>
      <c r="L50" s="105"/>
      <c r="M50" s="105">
        <f t="shared" si="4"/>
        <v>0</v>
      </c>
      <c r="N50" s="106">
        <f t="shared" si="1"/>
        <v>0</v>
      </c>
      <c r="O50" s="103">
        <f t="shared" si="2"/>
        <v>0</v>
      </c>
      <c r="P50" s="103">
        <f t="shared" si="2"/>
        <v>0</v>
      </c>
      <c r="Q50" s="117">
        <f t="shared" si="3"/>
        <v>0</v>
      </c>
      <c r="R50" s="121">
        <f t="shared" si="5"/>
        <v>3212.4774000000007</v>
      </c>
      <c r="S50" s="121">
        <f t="shared" si="6"/>
        <v>241417.67661000008</v>
      </c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</row>
    <row r="51" spans="3:37" s="9" customFormat="1" ht="25.5">
      <c r="C51" s="44" t="s">
        <v>44</v>
      </c>
      <c r="D51" s="42" t="s">
        <v>220</v>
      </c>
      <c r="E51" s="41" t="s">
        <v>252</v>
      </c>
      <c r="F51" s="48">
        <v>3504.5208000000002</v>
      </c>
      <c r="G51" s="20">
        <v>81.25</v>
      </c>
      <c r="H51" s="20">
        <f t="shared" si="0"/>
        <v>284742.315</v>
      </c>
      <c r="I51" s="103">
        <f t="shared" si="8"/>
        <v>0</v>
      </c>
      <c r="J51" s="103">
        <f t="shared" si="7"/>
        <v>0</v>
      </c>
      <c r="K51" s="104">
        <f t="shared" si="9"/>
        <v>0</v>
      </c>
      <c r="L51" s="105"/>
      <c r="M51" s="105">
        <f t="shared" si="4"/>
        <v>0</v>
      </c>
      <c r="N51" s="106">
        <f t="shared" si="1"/>
        <v>0</v>
      </c>
      <c r="O51" s="103">
        <f t="shared" si="2"/>
        <v>0</v>
      </c>
      <c r="P51" s="103">
        <f t="shared" si="2"/>
        <v>0</v>
      </c>
      <c r="Q51" s="117">
        <f t="shared" si="3"/>
        <v>0</v>
      </c>
      <c r="R51" s="121">
        <f t="shared" si="5"/>
        <v>3504.5208000000002</v>
      </c>
      <c r="S51" s="121">
        <f t="shared" si="6"/>
        <v>284742.315</v>
      </c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</row>
    <row r="52" spans="3:37" s="9" customFormat="1" ht="38.25">
      <c r="C52" s="44" t="s">
        <v>45</v>
      </c>
      <c r="D52" s="40" t="s">
        <v>221</v>
      </c>
      <c r="E52" s="41" t="s">
        <v>252</v>
      </c>
      <c r="F52" s="47">
        <v>3212.4774000000007</v>
      </c>
      <c r="G52" s="20">
        <v>27.63</v>
      </c>
      <c r="H52" s="20">
        <f t="shared" si="0"/>
        <v>88760.75056200002</v>
      </c>
      <c r="I52" s="103">
        <f t="shared" si="8"/>
        <v>0</v>
      </c>
      <c r="J52" s="103">
        <f t="shared" si="7"/>
        <v>0</v>
      </c>
      <c r="K52" s="104">
        <f t="shared" si="9"/>
        <v>0</v>
      </c>
      <c r="L52" s="105"/>
      <c r="M52" s="105">
        <f t="shared" si="4"/>
        <v>0</v>
      </c>
      <c r="N52" s="106">
        <f t="shared" si="1"/>
        <v>0</v>
      </c>
      <c r="O52" s="103">
        <f t="shared" si="2"/>
        <v>0</v>
      </c>
      <c r="P52" s="103">
        <f t="shared" si="2"/>
        <v>0</v>
      </c>
      <c r="Q52" s="117">
        <f t="shared" si="3"/>
        <v>0</v>
      </c>
      <c r="R52" s="121">
        <f t="shared" si="5"/>
        <v>3212.4774000000007</v>
      </c>
      <c r="S52" s="121">
        <f t="shared" si="6"/>
        <v>88760.75056200002</v>
      </c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</row>
    <row r="53" spans="3:37" s="9" customFormat="1" ht="38.25">
      <c r="C53" s="44" t="s">
        <v>46</v>
      </c>
      <c r="D53" s="40" t="s">
        <v>222</v>
      </c>
      <c r="E53" s="41" t="s">
        <v>252</v>
      </c>
      <c r="F53" s="47">
        <v>3504.5208000000002</v>
      </c>
      <c r="G53" s="20">
        <v>27.63</v>
      </c>
      <c r="H53" s="20">
        <f t="shared" si="0"/>
        <v>96829.909704</v>
      </c>
      <c r="I53" s="103">
        <f t="shared" si="8"/>
        <v>0</v>
      </c>
      <c r="J53" s="103">
        <f t="shared" si="7"/>
        <v>0</v>
      </c>
      <c r="K53" s="104">
        <f t="shared" si="9"/>
        <v>0</v>
      </c>
      <c r="L53" s="105"/>
      <c r="M53" s="105">
        <f t="shared" si="4"/>
        <v>0</v>
      </c>
      <c r="N53" s="106">
        <f t="shared" si="1"/>
        <v>0</v>
      </c>
      <c r="O53" s="103">
        <f t="shared" si="2"/>
        <v>0</v>
      </c>
      <c r="P53" s="103">
        <f t="shared" si="2"/>
        <v>0</v>
      </c>
      <c r="Q53" s="117">
        <f t="shared" si="3"/>
        <v>0</v>
      </c>
      <c r="R53" s="121">
        <f t="shared" si="5"/>
        <v>3504.5208000000002</v>
      </c>
      <c r="S53" s="121">
        <f t="shared" si="6"/>
        <v>96829.909704</v>
      </c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</row>
    <row r="54" spans="3:37" s="9" customFormat="1" ht="12.75">
      <c r="C54" s="44"/>
      <c r="D54" s="35"/>
      <c r="E54" s="36"/>
      <c r="F54" s="20"/>
      <c r="G54" s="67"/>
      <c r="H54" s="20">
        <f t="shared" si="0"/>
        <v>0</v>
      </c>
      <c r="I54" s="103">
        <f t="shared" si="8"/>
        <v>0</v>
      </c>
      <c r="J54" s="103">
        <f t="shared" si="7"/>
        <v>0</v>
      </c>
      <c r="K54" s="104"/>
      <c r="L54" s="105"/>
      <c r="M54" s="105">
        <f t="shared" si="4"/>
        <v>0</v>
      </c>
      <c r="N54" s="106">
        <f t="shared" si="1"/>
        <v>0</v>
      </c>
      <c r="O54" s="103">
        <f t="shared" si="2"/>
        <v>0</v>
      </c>
      <c r="P54" s="103">
        <f t="shared" si="2"/>
        <v>0</v>
      </c>
      <c r="Q54" s="117">
        <f t="shared" si="3"/>
        <v>0</v>
      </c>
      <c r="R54" s="121">
        <f t="shared" si="5"/>
        <v>0</v>
      </c>
      <c r="S54" s="121">
        <f t="shared" si="6"/>
        <v>0</v>
      </c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</row>
    <row r="55" spans="3:37" s="9" customFormat="1" ht="12.75">
      <c r="C55" s="65" t="s">
        <v>47</v>
      </c>
      <c r="D55" s="69" t="s">
        <v>82</v>
      </c>
      <c r="E55" s="43"/>
      <c r="F55" s="20"/>
      <c r="G55" s="20">
        <v>0</v>
      </c>
      <c r="H55" s="79">
        <f>SUM(H56:H62)</f>
        <v>518608.17255999</v>
      </c>
      <c r="I55" s="103">
        <f t="shared" si="8"/>
        <v>0</v>
      </c>
      <c r="J55" s="103">
        <f t="shared" si="7"/>
        <v>0</v>
      </c>
      <c r="K55" s="104"/>
      <c r="L55" s="105"/>
      <c r="M55" s="105">
        <f t="shared" si="4"/>
        <v>0</v>
      </c>
      <c r="N55" s="106">
        <f t="shared" si="1"/>
        <v>0</v>
      </c>
      <c r="O55" s="103">
        <f t="shared" si="2"/>
        <v>0</v>
      </c>
      <c r="P55" s="103">
        <f t="shared" si="2"/>
        <v>0</v>
      </c>
      <c r="Q55" s="117">
        <f t="shared" si="3"/>
        <v>0</v>
      </c>
      <c r="R55" s="121">
        <f t="shared" si="5"/>
        <v>0</v>
      </c>
      <c r="S55" s="121">
        <f t="shared" si="6"/>
        <v>0</v>
      </c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</row>
    <row r="56" spans="3:37" s="9" customFormat="1" ht="12.75">
      <c r="C56" s="44" t="s">
        <v>15</v>
      </c>
      <c r="D56" s="38" t="s">
        <v>116</v>
      </c>
      <c r="E56" s="39" t="s">
        <v>252</v>
      </c>
      <c r="F56" s="47">
        <v>46.726944</v>
      </c>
      <c r="G56" s="20">
        <v>1358.11</v>
      </c>
      <c r="H56" s="20">
        <f t="shared" si="0"/>
        <v>63460.32991584</v>
      </c>
      <c r="I56" s="103">
        <f t="shared" si="8"/>
        <v>0</v>
      </c>
      <c r="J56" s="103">
        <f t="shared" si="7"/>
        <v>0</v>
      </c>
      <c r="K56" s="104">
        <f t="shared" si="9"/>
        <v>0</v>
      </c>
      <c r="L56" s="105"/>
      <c r="M56" s="105">
        <f t="shared" si="4"/>
        <v>0</v>
      </c>
      <c r="N56" s="106">
        <f t="shared" si="1"/>
        <v>0</v>
      </c>
      <c r="O56" s="103">
        <f t="shared" si="2"/>
        <v>0</v>
      </c>
      <c r="P56" s="103">
        <f t="shared" si="2"/>
        <v>0</v>
      </c>
      <c r="Q56" s="117">
        <f t="shared" si="3"/>
        <v>0</v>
      </c>
      <c r="R56" s="121">
        <f t="shared" si="5"/>
        <v>46.726944</v>
      </c>
      <c r="S56" s="121">
        <f t="shared" si="6"/>
        <v>63460.32991584</v>
      </c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</row>
    <row r="57" spans="3:37" s="9" customFormat="1" ht="12.75">
      <c r="C57" s="44" t="s">
        <v>32</v>
      </c>
      <c r="D57" s="38" t="s">
        <v>117</v>
      </c>
      <c r="E57" s="39" t="s">
        <v>252</v>
      </c>
      <c r="F57" s="47">
        <v>35.045207999999995</v>
      </c>
      <c r="G57" s="20">
        <v>657.56</v>
      </c>
      <c r="H57" s="20">
        <f t="shared" si="0"/>
        <v>23044.326972479994</v>
      </c>
      <c r="I57" s="103">
        <f t="shared" si="8"/>
        <v>0</v>
      </c>
      <c r="J57" s="103">
        <f t="shared" si="7"/>
        <v>0</v>
      </c>
      <c r="K57" s="104">
        <f t="shared" si="9"/>
        <v>0</v>
      </c>
      <c r="L57" s="105"/>
      <c r="M57" s="105">
        <f t="shared" si="4"/>
        <v>0</v>
      </c>
      <c r="N57" s="106">
        <f t="shared" si="1"/>
        <v>0</v>
      </c>
      <c r="O57" s="103">
        <f t="shared" si="2"/>
        <v>0</v>
      </c>
      <c r="P57" s="103">
        <f t="shared" si="2"/>
        <v>0</v>
      </c>
      <c r="Q57" s="117">
        <f t="shared" si="3"/>
        <v>0</v>
      </c>
      <c r="R57" s="121">
        <f t="shared" si="5"/>
        <v>35.045207999999995</v>
      </c>
      <c r="S57" s="121">
        <f t="shared" si="6"/>
        <v>23044.326972479994</v>
      </c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</row>
    <row r="58" spans="3:37" s="9" customFormat="1" ht="12.75">
      <c r="C58" s="44" t="s">
        <v>33</v>
      </c>
      <c r="D58" s="38" t="s">
        <v>118</v>
      </c>
      <c r="E58" s="39" t="s">
        <v>252</v>
      </c>
      <c r="F58" s="47">
        <v>369.434901</v>
      </c>
      <c r="G58" s="20">
        <v>845.78</v>
      </c>
      <c r="H58" s="20">
        <f t="shared" si="0"/>
        <v>312460.65056778</v>
      </c>
      <c r="I58" s="103">
        <f t="shared" si="8"/>
        <v>0</v>
      </c>
      <c r="J58" s="103">
        <f t="shared" si="7"/>
        <v>0</v>
      </c>
      <c r="K58" s="104">
        <f t="shared" si="9"/>
        <v>0</v>
      </c>
      <c r="L58" s="105"/>
      <c r="M58" s="105">
        <f t="shared" si="4"/>
        <v>0</v>
      </c>
      <c r="N58" s="106">
        <f t="shared" si="1"/>
        <v>0</v>
      </c>
      <c r="O58" s="103">
        <f t="shared" si="2"/>
        <v>0</v>
      </c>
      <c r="P58" s="103">
        <f t="shared" si="2"/>
        <v>0</v>
      </c>
      <c r="Q58" s="117">
        <f t="shared" si="3"/>
        <v>0</v>
      </c>
      <c r="R58" s="121">
        <f t="shared" si="5"/>
        <v>369.434901</v>
      </c>
      <c r="S58" s="121">
        <f t="shared" si="6"/>
        <v>312460.65056778</v>
      </c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</row>
    <row r="59" spans="3:37" s="9" customFormat="1" ht="12.75">
      <c r="C59" s="44" t="s">
        <v>41</v>
      </c>
      <c r="D59" s="38" t="s">
        <v>48</v>
      </c>
      <c r="E59" s="39" t="s">
        <v>8</v>
      </c>
      <c r="F59" s="47">
        <v>0.15</v>
      </c>
      <c r="G59" s="20">
        <v>398968.47</v>
      </c>
      <c r="H59" s="20">
        <f t="shared" si="0"/>
        <v>59845.27049999999</v>
      </c>
      <c r="I59" s="103">
        <f t="shared" si="8"/>
        <v>0</v>
      </c>
      <c r="J59" s="103">
        <f t="shared" si="7"/>
        <v>0</v>
      </c>
      <c r="K59" s="104">
        <f t="shared" si="9"/>
        <v>0</v>
      </c>
      <c r="L59" s="105"/>
      <c r="M59" s="105">
        <f t="shared" si="4"/>
        <v>0</v>
      </c>
      <c r="N59" s="106">
        <f t="shared" si="1"/>
        <v>0</v>
      </c>
      <c r="O59" s="103">
        <f t="shared" si="2"/>
        <v>0</v>
      </c>
      <c r="P59" s="103">
        <f t="shared" si="2"/>
        <v>0</v>
      </c>
      <c r="Q59" s="117">
        <f t="shared" si="3"/>
        <v>0</v>
      </c>
      <c r="R59" s="121">
        <f t="shared" si="5"/>
        <v>0.15</v>
      </c>
      <c r="S59" s="121">
        <f t="shared" si="6"/>
        <v>59845.27049999999</v>
      </c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</row>
    <row r="60" spans="3:37" s="9" customFormat="1" ht="38.25">
      <c r="C60" s="44" t="s">
        <v>34</v>
      </c>
      <c r="D60" s="40" t="s">
        <v>119</v>
      </c>
      <c r="E60" s="41" t="s">
        <v>252</v>
      </c>
      <c r="F60" s="47">
        <v>46.726944</v>
      </c>
      <c r="G60" s="20">
        <v>137.76</v>
      </c>
      <c r="H60" s="20">
        <f t="shared" si="0"/>
        <v>6437.10380544</v>
      </c>
      <c r="I60" s="103">
        <f t="shared" si="8"/>
        <v>0</v>
      </c>
      <c r="J60" s="103">
        <f t="shared" si="7"/>
        <v>0</v>
      </c>
      <c r="K60" s="104">
        <f t="shared" si="9"/>
        <v>0</v>
      </c>
      <c r="L60" s="105"/>
      <c r="M60" s="105">
        <f t="shared" si="4"/>
        <v>0</v>
      </c>
      <c r="N60" s="106">
        <f t="shared" si="1"/>
        <v>0</v>
      </c>
      <c r="O60" s="103">
        <f t="shared" si="2"/>
        <v>0</v>
      </c>
      <c r="P60" s="103">
        <f t="shared" si="2"/>
        <v>0</v>
      </c>
      <c r="Q60" s="117">
        <f t="shared" si="3"/>
        <v>0</v>
      </c>
      <c r="R60" s="121">
        <f t="shared" si="5"/>
        <v>46.726944</v>
      </c>
      <c r="S60" s="121">
        <f t="shared" si="6"/>
        <v>6437.10380544</v>
      </c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</row>
    <row r="61" spans="3:37" s="9" customFormat="1" ht="38.25">
      <c r="C61" s="44" t="s">
        <v>35</v>
      </c>
      <c r="D61" s="40" t="s">
        <v>120</v>
      </c>
      <c r="E61" s="41" t="s">
        <v>252</v>
      </c>
      <c r="F61" s="47">
        <v>35.045207999999995</v>
      </c>
      <c r="G61" s="20">
        <v>137.76</v>
      </c>
      <c r="H61" s="20">
        <f t="shared" si="0"/>
        <v>4827.827854079999</v>
      </c>
      <c r="I61" s="103">
        <f t="shared" si="8"/>
        <v>0</v>
      </c>
      <c r="J61" s="103">
        <f t="shared" si="7"/>
        <v>0</v>
      </c>
      <c r="K61" s="104">
        <f t="shared" si="9"/>
        <v>0</v>
      </c>
      <c r="L61" s="105"/>
      <c r="M61" s="105">
        <f t="shared" si="4"/>
        <v>0</v>
      </c>
      <c r="N61" s="106">
        <f t="shared" si="1"/>
        <v>0</v>
      </c>
      <c r="O61" s="103">
        <f t="shared" si="2"/>
        <v>0</v>
      </c>
      <c r="P61" s="103">
        <f t="shared" si="2"/>
        <v>0</v>
      </c>
      <c r="Q61" s="117">
        <f t="shared" si="3"/>
        <v>0</v>
      </c>
      <c r="R61" s="121">
        <f t="shared" si="5"/>
        <v>35.045207999999995</v>
      </c>
      <c r="S61" s="121">
        <f t="shared" si="6"/>
        <v>4827.827854079999</v>
      </c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</row>
    <row r="62" spans="3:37" s="9" customFormat="1" ht="51">
      <c r="C62" s="44" t="s">
        <v>36</v>
      </c>
      <c r="D62" s="40" t="s">
        <v>121</v>
      </c>
      <c r="E62" s="41" t="s">
        <v>252</v>
      </c>
      <c r="F62" s="47">
        <v>369.434901</v>
      </c>
      <c r="G62" s="20">
        <v>131.37</v>
      </c>
      <c r="H62" s="20">
        <f t="shared" si="0"/>
        <v>48532.66294437001</v>
      </c>
      <c r="I62" s="103">
        <f t="shared" si="8"/>
        <v>0</v>
      </c>
      <c r="J62" s="103">
        <f t="shared" si="7"/>
        <v>0</v>
      </c>
      <c r="K62" s="104">
        <f t="shared" si="9"/>
        <v>0</v>
      </c>
      <c r="L62" s="105"/>
      <c r="M62" s="105">
        <f t="shared" si="4"/>
        <v>0</v>
      </c>
      <c r="N62" s="106">
        <f t="shared" si="1"/>
        <v>0</v>
      </c>
      <c r="O62" s="103">
        <f t="shared" si="2"/>
        <v>0</v>
      </c>
      <c r="P62" s="103">
        <f t="shared" si="2"/>
        <v>0</v>
      </c>
      <c r="Q62" s="117">
        <f t="shared" si="3"/>
        <v>0</v>
      </c>
      <c r="R62" s="121">
        <f t="shared" si="5"/>
        <v>369.434901</v>
      </c>
      <c r="S62" s="121">
        <f t="shared" si="6"/>
        <v>48532.66294437001</v>
      </c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</row>
    <row r="63" spans="3:37" s="9" customFormat="1" ht="12.75">
      <c r="C63" s="45"/>
      <c r="D63" s="34"/>
      <c r="E63" s="19"/>
      <c r="F63" s="20"/>
      <c r="G63" s="71"/>
      <c r="H63" s="20">
        <f t="shared" si="0"/>
        <v>0</v>
      </c>
      <c r="I63" s="103">
        <f t="shared" si="8"/>
        <v>0</v>
      </c>
      <c r="J63" s="103">
        <f t="shared" si="7"/>
        <v>0</v>
      </c>
      <c r="K63" s="104"/>
      <c r="L63" s="105"/>
      <c r="M63" s="105">
        <f t="shared" si="4"/>
        <v>0</v>
      </c>
      <c r="N63" s="106">
        <f t="shared" si="1"/>
        <v>0</v>
      </c>
      <c r="O63" s="103">
        <f t="shared" si="2"/>
        <v>0</v>
      </c>
      <c r="P63" s="103">
        <f t="shared" si="2"/>
        <v>0</v>
      </c>
      <c r="Q63" s="117">
        <f t="shared" si="3"/>
        <v>0</v>
      </c>
      <c r="R63" s="121">
        <f t="shared" si="5"/>
        <v>0</v>
      </c>
      <c r="S63" s="121">
        <f t="shared" si="6"/>
        <v>0</v>
      </c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</row>
    <row r="64" spans="3:37" s="9" customFormat="1" ht="25.5">
      <c r="C64" s="70">
        <v>6</v>
      </c>
      <c r="D64" s="69" t="s">
        <v>83</v>
      </c>
      <c r="E64" s="19"/>
      <c r="F64" s="20"/>
      <c r="G64" s="20"/>
      <c r="H64" s="79">
        <f>SUM(H65:H84)</f>
        <v>2064074.9618</v>
      </c>
      <c r="I64" s="103">
        <f t="shared" si="8"/>
        <v>0</v>
      </c>
      <c r="J64" s="103">
        <f t="shared" si="7"/>
        <v>0</v>
      </c>
      <c r="K64" s="104"/>
      <c r="L64" s="105"/>
      <c r="M64" s="105">
        <f t="shared" si="4"/>
        <v>0</v>
      </c>
      <c r="N64" s="106">
        <f t="shared" si="1"/>
        <v>0</v>
      </c>
      <c r="O64" s="103">
        <f t="shared" si="2"/>
        <v>0</v>
      </c>
      <c r="P64" s="103">
        <f t="shared" si="2"/>
        <v>0</v>
      </c>
      <c r="Q64" s="117">
        <f t="shared" si="3"/>
        <v>0</v>
      </c>
      <c r="R64" s="121">
        <f t="shared" si="5"/>
        <v>0</v>
      </c>
      <c r="S64" s="121">
        <f t="shared" si="6"/>
        <v>0</v>
      </c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</row>
    <row r="65" spans="3:37" s="9" customFormat="1" ht="25.5">
      <c r="C65" s="44" t="s">
        <v>16</v>
      </c>
      <c r="D65" s="42" t="s">
        <v>85</v>
      </c>
      <c r="E65" s="41" t="s">
        <v>26</v>
      </c>
      <c r="F65" s="52">
        <v>1352</v>
      </c>
      <c r="G65" s="20">
        <v>330.59</v>
      </c>
      <c r="H65" s="20">
        <f t="shared" si="0"/>
        <v>446957.68</v>
      </c>
      <c r="I65" s="103">
        <v>700</v>
      </c>
      <c r="J65" s="103">
        <v>231413</v>
      </c>
      <c r="K65" s="104">
        <v>0.5177514792899408</v>
      </c>
      <c r="L65" s="105"/>
      <c r="M65" s="105"/>
      <c r="N65" s="106">
        <f t="shared" si="1"/>
        <v>0</v>
      </c>
      <c r="O65" s="103">
        <f t="shared" si="2"/>
        <v>700</v>
      </c>
      <c r="P65" s="103">
        <f t="shared" si="2"/>
        <v>231413</v>
      </c>
      <c r="Q65" s="117">
        <f t="shared" si="3"/>
        <v>0.5177514792899408</v>
      </c>
      <c r="R65" s="121">
        <f t="shared" si="5"/>
        <v>652</v>
      </c>
      <c r="S65" s="121">
        <f t="shared" si="6"/>
        <v>215544.68</v>
      </c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</row>
    <row r="66" spans="3:37" s="9" customFormat="1" ht="12.75">
      <c r="C66" s="44" t="s">
        <v>17</v>
      </c>
      <c r="D66" s="42" t="s">
        <v>86</v>
      </c>
      <c r="E66" s="41" t="s">
        <v>26</v>
      </c>
      <c r="F66" s="48">
        <v>1352</v>
      </c>
      <c r="G66" s="20">
        <v>141.38</v>
      </c>
      <c r="H66" s="20">
        <f t="shared" si="0"/>
        <v>191145.75999999998</v>
      </c>
      <c r="I66" s="103">
        <v>700</v>
      </c>
      <c r="J66" s="103">
        <v>98965.99999999999</v>
      </c>
      <c r="K66" s="104">
        <v>0.5177514792899408</v>
      </c>
      <c r="L66" s="105"/>
      <c r="M66" s="105"/>
      <c r="N66" s="106">
        <f t="shared" si="1"/>
        <v>0</v>
      </c>
      <c r="O66" s="103">
        <f t="shared" si="2"/>
        <v>700</v>
      </c>
      <c r="P66" s="103">
        <f t="shared" si="2"/>
        <v>98965.99999999999</v>
      </c>
      <c r="Q66" s="117">
        <f t="shared" si="3"/>
        <v>0.5177514792899408</v>
      </c>
      <c r="R66" s="121">
        <f t="shared" si="5"/>
        <v>652</v>
      </c>
      <c r="S66" s="121">
        <f t="shared" si="6"/>
        <v>92179.76</v>
      </c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</row>
    <row r="67" spans="3:37" s="9" customFormat="1" ht="25.5">
      <c r="C67" s="44" t="s">
        <v>19</v>
      </c>
      <c r="D67" s="42" t="s">
        <v>87</v>
      </c>
      <c r="E67" s="41" t="s">
        <v>26</v>
      </c>
      <c r="F67" s="52">
        <v>1480</v>
      </c>
      <c r="G67" s="20">
        <v>104.59</v>
      </c>
      <c r="H67" s="20">
        <f t="shared" si="0"/>
        <v>154793.2</v>
      </c>
      <c r="I67" s="103">
        <v>180</v>
      </c>
      <c r="J67" s="103">
        <v>18826.2</v>
      </c>
      <c r="K67" s="104">
        <v>0.12162162162162161</v>
      </c>
      <c r="L67" s="105">
        <v>400</v>
      </c>
      <c r="M67" s="105">
        <f>L67*G67</f>
        <v>41836</v>
      </c>
      <c r="N67" s="106">
        <f>IF(L67&gt;0,M67/(F67*G67),L67)</f>
        <v>0.27027027027027023</v>
      </c>
      <c r="O67" s="103">
        <f t="shared" si="2"/>
        <v>580</v>
      </c>
      <c r="P67" s="103">
        <f t="shared" si="2"/>
        <v>60662.2</v>
      </c>
      <c r="Q67" s="117">
        <f t="shared" si="3"/>
        <v>0.39189189189189183</v>
      </c>
      <c r="R67" s="121">
        <f t="shared" si="5"/>
        <v>900</v>
      </c>
      <c r="S67" s="121">
        <f t="shared" si="6"/>
        <v>94131</v>
      </c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</row>
    <row r="68" spans="3:37" s="9" customFormat="1" ht="12.75">
      <c r="C68" s="44" t="s">
        <v>37</v>
      </c>
      <c r="D68" s="42" t="s">
        <v>88</v>
      </c>
      <c r="E68" s="41" t="s">
        <v>26</v>
      </c>
      <c r="F68" s="48">
        <v>1480</v>
      </c>
      <c r="G68" s="20">
        <v>55.09</v>
      </c>
      <c r="H68" s="20">
        <f t="shared" si="0"/>
        <v>81533.20000000001</v>
      </c>
      <c r="I68" s="103">
        <v>180</v>
      </c>
      <c r="J68" s="103">
        <v>9916.2</v>
      </c>
      <c r="K68" s="104">
        <v>0.12162162162162161</v>
      </c>
      <c r="L68" s="105">
        <v>400</v>
      </c>
      <c r="M68" s="105">
        <f>L68*G68</f>
        <v>22036</v>
      </c>
      <c r="N68" s="106">
        <f>IF(L68&gt;0,M68/(F68*G68),L68)</f>
        <v>0.27027027027027023</v>
      </c>
      <c r="O68" s="103">
        <f t="shared" si="2"/>
        <v>580</v>
      </c>
      <c r="P68" s="103">
        <f t="shared" si="2"/>
        <v>31952.2</v>
      </c>
      <c r="Q68" s="117">
        <f t="shared" si="3"/>
        <v>0.39189189189189183</v>
      </c>
      <c r="R68" s="121">
        <f t="shared" si="5"/>
        <v>900</v>
      </c>
      <c r="S68" s="121">
        <f t="shared" si="6"/>
        <v>49581</v>
      </c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</row>
    <row r="69" spans="3:37" s="9" customFormat="1" ht="25.5">
      <c r="C69" s="44" t="s">
        <v>38</v>
      </c>
      <c r="D69" s="42" t="s">
        <v>89</v>
      </c>
      <c r="E69" s="41" t="s">
        <v>12</v>
      </c>
      <c r="F69" s="52">
        <v>50</v>
      </c>
      <c r="G69" s="20">
        <v>2643.93</v>
      </c>
      <c r="H69" s="20">
        <f t="shared" si="0"/>
        <v>132196.5</v>
      </c>
      <c r="I69" s="103">
        <v>30</v>
      </c>
      <c r="J69" s="103">
        <v>79317.9</v>
      </c>
      <c r="K69" s="104">
        <v>0.6</v>
      </c>
      <c r="L69" s="105"/>
      <c r="M69" s="105"/>
      <c r="N69" s="106">
        <f>IF(L69&gt;0,M69/(F69*G69),L69)</f>
        <v>0</v>
      </c>
      <c r="O69" s="103">
        <f>L69+I69</f>
        <v>30</v>
      </c>
      <c r="P69" s="103">
        <f>M69+J69</f>
        <v>79317.9</v>
      </c>
      <c r="Q69" s="117">
        <f>IF(O69&gt;0,P69/(F69*G69),O69)</f>
        <v>0.6</v>
      </c>
      <c r="R69" s="121">
        <f t="shared" si="5"/>
        <v>20</v>
      </c>
      <c r="S69" s="121">
        <f t="shared" si="6"/>
        <v>52878.6</v>
      </c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</row>
    <row r="70" spans="3:37" s="9" customFormat="1" ht="12.75">
      <c r="C70" s="44" t="s">
        <v>42</v>
      </c>
      <c r="D70" s="42" t="s">
        <v>90</v>
      </c>
      <c r="E70" s="41" t="s">
        <v>12</v>
      </c>
      <c r="F70" s="48">
        <v>163</v>
      </c>
      <c r="G70" s="20">
        <v>771.7</v>
      </c>
      <c r="H70" s="20">
        <f t="shared" si="0"/>
        <v>125787.1</v>
      </c>
      <c r="I70" s="103">
        <f aca="true" t="shared" si="10" ref="I70:I101">T70+U70+V70+W70+X70+Y70+Z70+AA70+AB70+AC70+AD70+AE70+AF70+AG70+AH70+AI70+AJ70+AK70</f>
        <v>0</v>
      </c>
      <c r="J70" s="103">
        <f t="shared" si="7"/>
        <v>0</v>
      </c>
      <c r="K70" s="104">
        <f t="shared" si="9"/>
        <v>0</v>
      </c>
      <c r="L70" s="105"/>
      <c r="M70" s="105">
        <f t="shared" si="4"/>
        <v>0</v>
      </c>
      <c r="N70" s="106">
        <f t="shared" si="1"/>
        <v>0</v>
      </c>
      <c r="O70" s="103">
        <f t="shared" si="2"/>
        <v>0</v>
      </c>
      <c r="P70" s="103">
        <f t="shared" si="2"/>
        <v>0</v>
      </c>
      <c r="Q70" s="117">
        <f t="shared" si="3"/>
        <v>0</v>
      </c>
      <c r="R70" s="121">
        <f t="shared" si="5"/>
        <v>163</v>
      </c>
      <c r="S70" s="121">
        <f t="shared" si="6"/>
        <v>125787.1</v>
      </c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</row>
    <row r="71" spans="3:37" s="9" customFormat="1" ht="12.75">
      <c r="C71" s="44" t="s">
        <v>49</v>
      </c>
      <c r="D71" s="42" t="s">
        <v>84</v>
      </c>
      <c r="E71" s="41" t="s">
        <v>12</v>
      </c>
      <c r="F71" s="48">
        <v>8</v>
      </c>
      <c r="G71" s="20">
        <v>1142.4</v>
      </c>
      <c r="H71" s="20">
        <f t="shared" si="0"/>
        <v>9139.2</v>
      </c>
      <c r="I71" s="103">
        <f t="shared" si="10"/>
        <v>0</v>
      </c>
      <c r="J71" s="103">
        <f t="shared" si="7"/>
        <v>0</v>
      </c>
      <c r="K71" s="104">
        <f t="shared" si="9"/>
        <v>0</v>
      </c>
      <c r="L71" s="105"/>
      <c r="M71" s="105">
        <f t="shared" si="4"/>
        <v>0</v>
      </c>
      <c r="N71" s="106">
        <f t="shared" si="1"/>
        <v>0</v>
      </c>
      <c r="O71" s="103">
        <f t="shared" si="2"/>
        <v>0</v>
      </c>
      <c r="P71" s="103">
        <f t="shared" si="2"/>
        <v>0</v>
      </c>
      <c r="Q71" s="117">
        <f t="shared" si="3"/>
        <v>0</v>
      </c>
      <c r="R71" s="121">
        <f t="shared" si="5"/>
        <v>8</v>
      </c>
      <c r="S71" s="121">
        <f t="shared" si="6"/>
        <v>9139.2</v>
      </c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</row>
    <row r="72" spans="3:37" s="9" customFormat="1" ht="12.75">
      <c r="C72" s="44" t="s">
        <v>50</v>
      </c>
      <c r="D72" s="42" t="s">
        <v>91</v>
      </c>
      <c r="E72" s="41" t="s">
        <v>26</v>
      </c>
      <c r="F72" s="48">
        <v>7053</v>
      </c>
      <c r="G72" s="20">
        <v>34.74</v>
      </c>
      <c r="H72" s="20">
        <f t="shared" si="0"/>
        <v>245021.22</v>
      </c>
      <c r="I72" s="103">
        <f t="shared" si="10"/>
        <v>0</v>
      </c>
      <c r="J72" s="103">
        <f t="shared" si="7"/>
        <v>0</v>
      </c>
      <c r="K72" s="104">
        <f t="shared" si="9"/>
        <v>0</v>
      </c>
      <c r="L72" s="105"/>
      <c r="M72" s="105">
        <f t="shared" si="4"/>
        <v>0</v>
      </c>
      <c r="N72" s="106">
        <f t="shared" si="1"/>
        <v>0</v>
      </c>
      <c r="O72" s="103">
        <f t="shared" si="2"/>
        <v>0</v>
      </c>
      <c r="P72" s="103">
        <f t="shared" si="2"/>
        <v>0</v>
      </c>
      <c r="Q72" s="117">
        <f t="shared" si="3"/>
        <v>0</v>
      </c>
      <c r="R72" s="121">
        <f t="shared" si="5"/>
        <v>7053</v>
      </c>
      <c r="S72" s="121">
        <f t="shared" si="6"/>
        <v>245021.22</v>
      </c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</row>
    <row r="73" spans="3:37" s="9" customFormat="1" ht="12.75">
      <c r="C73" s="44" t="s">
        <v>104</v>
      </c>
      <c r="D73" s="42" t="s">
        <v>92</v>
      </c>
      <c r="E73" s="41" t="s">
        <v>26</v>
      </c>
      <c r="F73" s="48">
        <v>3917</v>
      </c>
      <c r="G73" s="20">
        <v>54.44</v>
      </c>
      <c r="H73" s="20">
        <f t="shared" si="0"/>
        <v>213241.47999999998</v>
      </c>
      <c r="I73" s="103">
        <f t="shared" si="10"/>
        <v>0</v>
      </c>
      <c r="J73" s="103">
        <f t="shared" si="7"/>
        <v>0</v>
      </c>
      <c r="K73" s="104">
        <f t="shared" si="9"/>
        <v>0</v>
      </c>
      <c r="L73" s="105"/>
      <c r="M73" s="105">
        <f t="shared" si="4"/>
        <v>0</v>
      </c>
      <c r="N73" s="106">
        <f t="shared" si="1"/>
        <v>0</v>
      </c>
      <c r="O73" s="103">
        <f t="shared" si="2"/>
        <v>0</v>
      </c>
      <c r="P73" s="103">
        <f t="shared" si="2"/>
        <v>0</v>
      </c>
      <c r="Q73" s="117">
        <f t="shared" si="3"/>
        <v>0</v>
      </c>
      <c r="R73" s="121">
        <f t="shared" si="5"/>
        <v>3917</v>
      </c>
      <c r="S73" s="121">
        <f t="shared" si="6"/>
        <v>213241.47999999998</v>
      </c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</row>
    <row r="74" spans="3:37" s="9" customFormat="1" ht="25.5">
      <c r="C74" s="44" t="s">
        <v>105</v>
      </c>
      <c r="D74" s="42" t="s">
        <v>93</v>
      </c>
      <c r="E74" s="41" t="s">
        <v>26</v>
      </c>
      <c r="F74" s="52">
        <v>1160</v>
      </c>
      <c r="G74" s="20">
        <v>121.85</v>
      </c>
      <c r="H74" s="20">
        <f t="shared" si="0"/>
        <v>141346</v>
      </c>
      <c r="I74" s="103">
        <f t="shared" si="10"/>
        <v>0</v>
      </c>
      <c r="J74" s="103">
        <f t="shared" si="7"/>
        <v>0</v>
      </c>
      <c r="K74" s="104">
        <f t="shared" si="9"/>
        <v>0</v>
      </c>
      <c r="L74" s="105"/>
      <c r="M74" s="105">
        <f t="shared" si="4"/>
        <v>0</v>
      </c>
      <c r="N74" s="106">
        <f t="shared" si="1"/>
        <v>0</v>
      </c>
      <c r="O74" s="103">
        <f t="shared" si="2"/>
        <v>0</v>
      </c>
      <c r="P74" s="103">
        <f t="shared" si="2"/>
        <v>0</v>
      </c>
      <c r="Q74" s="117">
        <f t="shared" si="3"/>
        <v>0</v>
      </c>
      <c r="R74" s="121">
        <f t="shared" si="5"/>
        <v>1160</v>
      </c>
      <c r="S74" s="121">
        <f t="shared" si="6"/>
        <v>141346</v>
      </c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</row>
    <row r="75" spans="3:37" s="9" customFormat="1" ht="25.5">
      <c r="C75" s="44" t="s">
        <v>106</v>
      </c>
      <c r="D75" s="42" t="s">
        <v>94</v>
      </c>
      <c r="E75" s="41" t="s">
        <v>12</v>
      </c>
      <c r="F75" s="52">
        <v>8</v>
      </c>
      <c r="G75" s="20">
        <v>432.23</v>
      </c>
      <c r="H75" s="20">
        <f t="shared" si="0"/>
        <v>3457.84</v>
      </c>
      <c r="I75" s="103">
        <f t="shared" si="10"/>
        <v>0</v>
      </c>
      <c r="J75" s="103">
        <f t="shared" si="7"/>
        <v>0</v>
      </c>
      <c r="K75" s="104">
        <f t="shared" si="9"/>
        <v>0</v>
      </c>
      <c r="L75" s="105"/>
      <c r="M75" s="105">
        <f t="shared" si="4"/>
        <v>0</v>
      </c>
      <c r="N75" s="106">
        <f t="shared" si="1"/>
        <v>0</v>
      </c>
      <c r="O75" s="103">
        <f t="shared" si="2"/>
        <v>0</v>
      </c>
      <c r="P75" s="103">
        <f t="shared" si="2"/>
        <v>0</v>
      </c>
      <c r="Q75" s="117">
        <f t="shared" si="3"/>
        <v>0</v>
      </c>
      <c r="R75" s="121">
        <f t="shared" si="5"/>
        <v>8</v>
      </c>
      <c r="S75" s="121">
        <f t="shared" si="6"/>
        <v>3457.84</v>
      </c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</row>
    <row r="76" spans="3:37" s="9" customFormat="1" ht="12.75">
      <c r="C76" s="44" t="s">
        <v>107</v>
      </c>
      <c r="D76" s="53" t="s">
        <v>95</v>
      </c>
      <c r="E76" s="41" t="s">
        <v>12</v>
      </c>
      <c r="F76" s="52">
        <v>8</v>
      </c>
      <c r="G76" s="20">
        <v>122.58</v>
      </c>
      <c r="H76" s="20">
        <f t="shared" si="0"/>
        <v>980.64</v>
      </c>
      <c r="I76" s="103">
        <f t="shared" si="10"/>
        <v>0</v>
      </c>
      <c r="J76" s="103">
        <f t="shared" si="7"/>
        <v>0</v>
      </c>
      <c r="K76" s="104">
        <f t="shared" si="9"/>
        <v>0</v>
      </c>
      <c r="L76" s="105"/>
      <c r="M76" s="105">
        <f t="shared" si="4"/>
        <v>0</v>
      </c>
      <c r="N76" s="106">
        <f t="shared" si="1"/>
        <v>0</v>
      </c>
      <c r="O76" s="103">
        <f t="shared" si="2"/>
        <v>0</v>
      </c>
      <c r="P76" s="103">
        <f t="shared" si="2"/>
        <v>0</v>
      </c>
      <c r="Q76" s="117">
        <f t="shared" si="3"/>
        <v>0</v>
      </c>
      <c r="R76" s="121">
        <f t="shared" si="5"/>
        <v>8</v>
      </c>
      <c r="S76" s="121">
        <f t="shared" si="6"/>
        <v>980.64</v>
      </c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</row>
    <row r="77" spans="3:37" s="9" customFormat="1" ht="12.75">
      <c r="C77" s="44" t="s">
        <v>108</v>
      </c>
      <c r="D77" s="53" t="s">
        <v>96</v>
      </c>
      <c r="E77" s="41" t="s">
        <v>12</v>
      </c>
      <c r="F77" s="52">
        <v>8</v>
      </c>
      <c r="G77" s="20">
        <v>202.61</v>
      </c>
      <c r="H77" s="20">
        <f t="shared" si="0"/>
        <v>1620.88</v>
      </c>
      <c r="I77" s="103">
        <f t="shared" si="10"/>
        <v>0</v>
      </c>
      <c r="J77" s="103">
        <f t="shared" si="7"/>
        <v>0</v>
      </c>
      <c r="K77" s="104">
        <f t="shared" si="9"/>
        <v>0</v>
      </c>
      <c r="L77" s="105"/>
      <c r="M77" s="105">
        <f t="shared" si="4"/>
        <v>0</v>
      </c>
      <c r="N77" s="106">
        <f t="shared" si="1"/>
        <v>0</v>
      </c>
      <c r="O77" s="103">
        <f t="shared" si="2"/>
        <v>0</v>
      </c>
      <c r="P77" s="103">
        <f t="shared" si="2"/>
        <v>0</v>
      </c>
      <c r="Q77" s="117">
        <f t="shared" si="3"/>
        <v>0</v>
      </c>
      <c r="R77" s="121">
        <f t="shared" si="5"/>
        <v>8</v>
      </c>
      <c r="S77" s="121">
        <f t="shared" si="6"/>
        <v>1620.88</v>
      </c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</row>
    <row r="78" spans="3:37" s="9" customFormat="1" ht="12.75">
      <c r="C78" s="44" t="s">
        <v>109</v>
      </c>
      <c r="D78" s="42" t="s">
        <v>97</v>
      </c>
      <c r="E78" s="41" t="s">
        <v>12</v>
      </c>
      <c r="F78" s="48">
        <v>8</v>
      </c>
      <c r="G78" s="20">
        <v>435.7</v>
      </c>
      <c r="H78" s="20">
        <f t="shared" si="0"/>
        <v>3485.6</v>
      </c>
      <c r="I78" s="103">
        <f t="shared" si="10"/>
        <v>0</v>
      </c>
      <c r="J78" s="103">
        <f t="shared" si="7"/>
        <v>0</v>
      </c>
      <c r="K78" s="104">
        <f t="shared" si="9"/>
        <v>0</v>
      </c>
      <c r="L78" s="105"/>
      <c r="M78" s="105">
        <f t="shared" si="4"/>
        <v>0</v>
      </c>
      <c r="N78" s="106">
        <f t="shared" si="1"/>
        <v>0</v>
      </c>
      <c r="O78" s="103">
        <f t="shared" si="2"/>
        <v>0</v>
      </c>
      <c r="P78" s="103">
        <f t="shared" si="2"/>
        <v>0</v>
      </c>
      <c r="Q78" s="117">
        <f t="shared" si="3"/>
        <v>0</v>
      </c>
      <c r="R78" s="121">
        <f t="shared" si="5"/>
        <v>8</v>
      </c>
      <c r="S78" s="121">
        <f t="shared" si="6"/>
        <v>3485.6</v>
      </c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</row>
    <row r="79" spans="3:37" s="9" customFormat="1" ht="25.5">
      <c r="C79" s="44" t="s">
        <v>110</v>
      </c>
      <c r="D79" s="42" t="s">
        <v>98</v>
      </c>
      <c r="E79" s="41" t="s">
        <v>9</v>
      </c>
      <c r="F79" s="52">
        <v>1200</v>
      </c>
      <c r="G79" s="20">
        <v>215.85</v>
      </c>
      <c r="H79" s="20">
        <f t="shared" si="0"/>
        <v>259020</v>
      </c>
      <c r="I79" s="103">
        <f t="shared" si="10"/>
        <v>0</v>
      </c>
      <c r="J79" s="103">
        <f t="shared" si="7"/>
        <v>0</v>
      </c>
      <c r="K79" s="104">
        <f t="shared" si="9"/>
        <v>0</v>
      </c>
      <c r="L79" s="105"/>
      <c r="M79" s="105">
        <f t="shared" si="4"/>
        <v>0</v>
      </c>
      <c r="N79" s="106">
        <f t="shared" si="1"/>
        <v>0</v>
      </c>
      <c r="O79" s="103">
        <f t="shared" si="2"/>
        <v>0</v>
      </c>
      <c r="P79" s="103">
        <f t="shared" si="2"/>
        <v>0</v>
      </c>
      <c r="Q79" s="117">
        <f t="shared" si="3"/>
        <v>0</v>
      </c>
      <c r="R79" s="121">
        <f t="shared" si="5"/>
        <v>1200</v>
      </c>
      <c r="S79" s="121">
        <f t="shared" si="6"/>
        <v>259020</v>
      </c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</row>
    <row r="80" spans="3:37" s="9" customFormat="1" ht="37.5" customHeight="1">
      <c r="C80" s="122" t="s">
        <v>111</v>
      </c>
      <c r="D80" s="42" t="s">
        <v>99</v>
      </c>
      <c r="E80" s="41" t="s">
        <v>252</v>
      </c>
      <c r="F80" s="52">
        <v>1448.7</v>
      </c>
      <c r="G80" s="20">
        <v>14.67</v>
      </c>
      <c r="H80" s="20">
        <f t="shared" si="0"/>
        <v>21252.429</v>
      </c>
      <c r="I80" s="103">
        <v>462</v>
      </c>
      <c r="J80" s="103">
        <v>6777.54</v>
      </c>
      <c r="K80" s="104">
        <v>0.31890660592255127</v>
      </c>
      <c r="L80" s="105"/>
      <c r="M80" s="105"/>
      <c r="N80" s="106">
        <f t="shared" si="1"/>
        <v>0</v>
      </c>
      <c r="O80" s="103">
        <f t="shared" si="2"/>
        <v>462</v>
      </c>
      <c r="P80" s="103">
        <f t="shared" si="2"/>
        <v>6777.54</v>
      </c>
      <c r="Q80" s="117">
        <f t="shared" si="3"/>
        <v>0.31890660592255127</v>
      </c>
      <c r="R80" s="121">
        <f t="shared" si="5"/>
        <v>986.7</v>
      </c>
      <c r="S80" s="121">
        <f t="shared" si="6"/>
        <v>14474.889000000001</v>
      </c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</row>
    <row r="81" spans="3:37" s="9" customFormat="1" ht="36.75" customHeight="1">
      <c r="C81" s="44" t="s">
        <v>112</v>
      </c>
      <c r="D81" s="42" t="s">
        <v>100</v>
      </c>
      <c r="E81" s="41" t="s">
        <v>252</v>
      </c>
      <c r="F81" s="52">
        <v>236.8</v>
      </c>
      <c r="G81" s="20">
        <v>14.67</v>
      </c>
      <c r="H81" s="20">
        <f aca="true" t="shared" si="11" ref="H81:H142">F81*G81</f>
        <v>3473.856</v>
      </c>
      <c r="I81" s="103">
        <v>28.8</v>
      </c>
      <c r="J81" s="103">
        <v>422.496</v>
      </c>
      <c r="K81" s="104">
        <v>0.12162162162162161</v>
      </c>
      <c r="L81" s="105">
        <v>64</v>
      </c>
      <c r="M81" s="105">
        <f t="shared" si="4"/>
        <v>938.88</v>
      </c>
      <c r="N81" s="106">
        <f aca="true" t="shared" si="12" ref="N81:N143">IF(L81&gt;0,M81/(F81*G81),L81)</f>
        <v>0.27027027027027023</v>
      </c>
      <c r="O81" s="103">
        <f aca="true" t="shared" si="13" ref="O81:P143">L81+I81</f>
        <v>92.8</v>
      </c>
      <c r="P81" s="103">
        <f t="shared" si="13"/>
        <v>1361.376</v>
      </c>
      <c r="Q81" s="117">
        <f aca="true" t="shared" si="14" ref="Q81:Q143">IF(O81&gt;0,P81/(F81*G81),O81)</f>
        <v>0.3918918918918919</v>
      </c>
      <c r="R81" s="121">
        <f t="shared" si="5"/>
        <v>144</v>
      </c>
      <c r="S81" s="121">
        <f t="shared" si="6"/>
        <v>2112.48</v>
      </c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</row>
    <row r="82" spans="3:37" s="9" customFormat="1" ht="38.25">
      <c r="C82" s="122" t="s">
        <v>113</v>
      </c>
      <c r="D82" s="42" t="s">
        <v>101</v>
      </c>
      <c r="E82" s="41" t="s">
        <v>252</v>
      </c>
      <c r="F82" s="52">
        <v>8.4</v>
      </c>
      <c r="G82" s="20">
        <v>66.03</v>
      </c>
      <c r="H82" s="20">
        <f t="shared" si="11"/>
        <v>554.652</v>
      </c>
      <c r="I82" s="103">
        <v>3</v>
      </c>
      <c r="J82" s="103">
        <v>198.09</v>
      </c>
      <c r="K82" s="104">
        <v>0.3571428571428571</v>
      </c>
      <c r="L82" s="105"/>
      <c r="M82" s="105"/>
      <c r="N82" s="106">
        <f t="shared" si="12"/>
        <v>0</v>
      </c>
      <c r="O82" s="103">
        <f t="shared" si="13"/>
        <v>3</v>
      </c>
      <c r="P82" s="103">
        <f t="shared" si="13"/>
        <v>198.09</v>
      </c>
      <c r="Q82" s="117">
        <f t="shared" si="14"/>
        <v>0.3571428571428571</v>
      </c>
      <c r="R82" s="121">
        <f aca="true" t="shared" si="15" ref="R82:R144">F82-O82</f>
        <v>5.4</v>
      </c>
      <c r="S82" s="121">
        <f aca="true" t="shared" si="16" ref="S82:S143">R82*G82</f>
        <v>356.562</v>
      </c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</row>
    <row r="83" spans="3:37" s="9" customFormat="1" ht="28.5" customHeight="1">
      <c r="C83" s="44" t="s">
        <v>114</v>
      </c>
      <c r="D83" s="42" t="s">
        <v>102</v>
      </c>
      <c r="E83" s="41" t="s">
        <v>252</v>
      </c>
      <c r="F83" s="52">
        <v>1.44</v>
      </c>
      <c r="G83" s="20">
        <v>14.67</v>
      </c>
      <c r="H83" s="20">
        <f t="shared" si="11"/>
        <v>21.1248</v>
      </c>
      <c r="I83" s="103">
        <f t="shared" si="10"/>
        <v>0</v>
      </c>
      <c r="J83" s="103">
        <f aca="true" t="shared" si="17" ref="J83:J143">I83*G83</f>
        <v>0</v>
      </c>
      <c r="K83" s="104">
        <f aca="true" t="shared" si="18" ref="K83:K143">J83/H83</f>
        <v>0</v>
      </c>
      <c r="L83" s="105"/>
      <c r="M83" s="105">
        <f aca="true" t="shared" si="19" ref="M83:M143">L83*G83</f>
        <v>0</v>
      </c>
      <c r="N83" s="106">
        <f t="shared" si="12"/>
        <v>0</v>
      </c>
      <c r="O83" s="103">
        <f t="shared" si="13"/>
        <v>0</v>
      </c>
      <c r="P83" s="103">
        <f t="shared" si="13"/>
        <v>0</v>
      </c>
      <c r="Q83" s="117">
        <f t="shared" si="14"/>
        <v>0</v>
      </c>
      <c r="R83" s="121">
        <f t="shared" si="15"/>
        <v>1.44</v>
      </c>
      <c r="S83" s="121">
        <f t="shared" si="16"/>
        <v>21.1248</v>
      </c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</row>
    <row r="84" spans="3:37" s="9" customFormat="1" ht="26.25" customHeight="1">
      <c r="C84" s="44" t="s">
        <v>115</v>
      </c>
      <c r="D84" s="42" t="s">
        <v>103</v>
      </c>
      <c r="E84" s="41" t="s">
        <v>252</v>
      </c>
      <c r="F84" s="52">
        <v>1980</v>
      </c>
      <c r="G84" s="20">
        <v>14.67</v>
      </c>
      <c r="H84" s="20">
        <f t="shared" si="11"/>
        <v>29046.6</v>
      </c>
      <c r="I84" s="103">
        <f t="shared" si="10"/>
        <v>0</v>
      </c>
      <c r="J84" s="103">
        <f t="shared" si="17"/>
        <v>0</v>
      </c>
      <c r="K84" s="104">
        <f t="shared" si="18"/>
        <v>0</v>
      </c>
      <c r="L84" s="105"/>
      <c r="M84" s="105">
        <f t="shared" si="19"/>
        <v>0</v>
      </c>
      <c r="N84" s="106">
        <f t="shared" si="12"/>
        <v>0</v>
      </c>
      <c r="O84" s="103">
        <f t="shared" si="13"/>
        <v>0</v>
      </c>
      <c r="P84" s="103">
        <f t="shared" si="13"/>
        <v>0</v>
      </c>
      <c r="Q84" s="117">
        <f t="shared" si="14"/>
        <v>0</v>
      </c>
      <c r="R84" s="121">
        <f t="shared" si="15"/>
        <v>1980</v>
      </c>
      <c r="S84" s="121">
        <f t="shared" si="16"/>
        <v>29046.6</v>
      </c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</row>
    <row r="85" spans="3:37" s="9" customFormat="1" ht="12.75">
      <c r="C85" s="44"/>
      <c r="D85" s="42"/>
      <c r="E85" s="41"/>
      <c r="F85" s="52"/>
      <c r="G85" s="71"/>
      <c r="H85" s="20">
        <f t="shared" si="11"/>
        <v>0</v>
      </c>
      <c r="I85" s="103">
        <f t="shared" si="10"/>
        <v>0</v>
      </c>
      <c r="J85" s="103">
        <f t="shared" si="17"/>
        <v>0</v>
      </c>
      <c r="K85" s="104"/>
      <c r="L85" s="105"/>
      <c r="M85" s="105">
        <f t="shared" si="19"/>
        <v>0</v>
      </c>
      <c r="N85" s="106">
        <f t="shared" si="12"/>
        <v>0</v>
      </c>
      <c r="O85" s="103">
        <f t="shared" si="13"/>
        <v>0</v>
      </c>
      <c r="P85" s="103">
        <f t="shared" si="13"/>
        <v>0</v>
      </c>
      <c r="Q85" s="117">
        <f t="shared" si="14"/>
        <v>0</v>
      </c>
      <c r="R85" s="121">
        <f t="shared" si="15"/>
        <v>0</v>
      </c>
      <c r="S85" s="121">
        <f t="shared" si="16"/>
        <v>0</v>
      </c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</row>
    <row r="86" spans="3:37" s="9" customFormat="1" ht="12.75">
      <c r="C86" s="65" t="s">
        <v>123</v>
      </c>
      <c r="D86" s="72" t="s">
        <v>122</v>
      </c>
      <c r="E86" s="41"/>
      <c r="F86" s="20"/>
      <c r="G86" s="20"/>
      <c r="H86" s="79">
        <f>SUM(H87:H97)</f>
        <v>625284.08</v>
      </c>
      <c r="I86" s="103">
        <f t="shared" si="10"/>
        <v>0</v>
      </c>
      <c r="J86" s="103">
        <f t="shared" si="17"/>
        <v>0</v>
      </c>
      <c r="K86" s="104"/>
      <c r="L86" s="105"/>
      <c r="M86" s="105">
        <f t="shared" si="19"/>
        <v>0</v>
      </c>
      <c r="N86" s="106">
        <f t="shared" si="12"/>
        <v>0</v>
      </c>
      <c r="O86" s="103">
        <f t="shared" si="13"/>
        <v>0</v>
      </c>
      <c r="P86" s="103">
        <f t="shared" si="13"/>
        <v>0</v>
      </c>
      <c r="Q86" s="117">
        <f t="shared" si="14"/>
        <v>0</v>
      </c>
      <c r="R86" s="121">
        <f t="shared" si="15"/>
        <v>0</v>
      </c>
      <c r="S86" s="121">
        <f t="shared" si="16"/>
        <v>0</v>
      </c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</row>
    <row r="87" spans="3:37" s="9" customFormat="1" ht="25.5">
      <c r="C87" s="44" t="s">
        <v>239</v>
      </c>
      <c r="D87" s="42" t="s">
        <v>124</v>
      </c>
      <c r="E87" s="39" t="s">
        <v>9</v>
      </c>
      <c r="F87" s="48">
        <v>1576.8</v>
      </c>
      <c r="G87" s="20">
        <v>7.07</v>
      </c>
      <c r="H87" s="20">
        <f t="shared" si="11"/>
        <v>11147.976</v>
      </c>
      <c r="I87" s="103">
        <f t="shared" si="10"/>
        <v>0</v>
      </c>
      <c r="J87" s="103">
        <f t="shared" si="17"/>
        <v>0</v>
      </c>
      <c r="K87" s="104">
        <f t="shared" si="18"/>
        <v>0</v>
      </c>
      <c r="L87" s="105">
        <v>450</v>
      </c>
      <c r="M87" s="105">
        <f t="shared" si="19"/>
        <v>3181.5</v>
      </c>
      <c r="N87" s="106">
        <f t="shared" si="12"/>
        <v>0.2853881278538813</v>
      </c>
      <c r="O87" s="103">
        <f t="shared" si="13"/>
        <v>450</v>
      </c>
      <c r="P87" s="103">
        <f t="shared" si="13"/>
        <v>3181.5</v>
      </c>
      <c r="Q87" s="117">
        <f t="shared" si="14"/>
        <v>0.2853881278538813</v>
      </c>
      <c r="R87" s="121">
        <f t="shared" si="15"/>
        <v>1126.8</v>
      </c>
      <c r="S87" s="121">
        <f t="shared" si="16"/>
        <v>7966.476</v>
      </c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</row>
    <row r="88" spans="3:37" s="9" customFormat="1" ht="15" customHeight="1">
      <c r="C88" s="44" t="s">
        <v>240</v>
      </c>
      <c r="D88" s="42" t="s">
        <v>125</v>
      </c>
      <c r="E88" s="39" t="s">
        <v>9</v>
      </c>
      <c r="F88" s="48">
        <v>1650</v>
      </c>
      <c r="G88" s="20">
        <v>36.46</v>
      </c>
      <c r="H88" s="20">
        <f t="shared" si="11"/>
        <v>60159</v>
      </c>
      <c r="I88" s="103">
        <f t="shared" si="10"/>
        <v>0</v>
      </c>
      <c r="J88" s="103">
        <f t="shared" si="17"/>
        <v>0</v>
      </c>
      <c r="K88" s="104">
        <f t="shared" si="18"/>
        <v>0</v>
      </c>
      <c r="L88" s="105"/>
      <c r="M88" s="105">
        <f t="shared" si="19"/>
        <v>0</v>
      </c>
      <c r="N88" s="106">
        <f t="shared" si="12"/>
        <v>0</v>
      </c>
      <c r="O88" s="103">
        <f t="shared" si="13"/>
        <v>0</v>
      </c>
      <c r="P88" s="103">
        <f t="shared" si="13"/>
        <v>0</v>
      </c>
      <c r="Q88" s="117">
        <f t="shared" si="14"/>
        <v>0</v>
      </c>
      <c r="R88" s="121">
        <f t="shared" si="15"/>
        <v>1650</v>
      </c>
      <c r="S88" s="121">
        <f t="shared" si="16"/>
        <v>60159</v>
      </c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</row>
    <row r="89" spans="3:37" s="9" customFormat="1" ht="63.75">
      <c r="C89" s="44" t="s">
        <v>241</v>
      </c>
      <c r="D89" s="40" t="s">
        <v>126</v>
      </c>
      <c r="E89" s="41" t="s">
        <v>26</v>
      </c>
      <c r="F89" s="47">
        <v>1752</v>
      </c>
      <c r="G89" s="20">
        <v>25.86</v>
      </c>
      <c r="H89" s="20">
        <f t="shared" si="11"/>
        <v>45306.72</v>
      </c>
      <c r="I89" s="103">
        <f t="shared" si="10"/>
        <v>0</v>
      </c>
      <c r="J89" s="103">
        <f t="shared" si="17"/>
        <v>0</v>
      </c>
      <c r="K89" s="104">
        <f t="shared" si="18"/>
        <v>0</v>
      </c>
      <c r="L89" s="105">
        <v>500</v>
      </c>
      <c r="M89" s="105">
        <f t="shared" si="19"/>
        <v>12930</v>
      </c>
      <c r="N89" s="106">
        <f t="shared" si="12"/>
        <v>0.2853881278538813</v>
      </c>
      <c r="O89" s="103">
        <f t="shared" si="13"/>
        <v>500</v>
      </c>
      <c r="P89" s="103">
        <f t="shared" si="13"/>
        <v>12930</v>
      </c>
      <c r="Q89" s="117">
        <f t="shared" si="14"/>
        <v>0.2853881278538813</v>
      </c>
      <c r="R89" s="121">
        <f t="shared" si="15"/>
        <v>1252</v>
      </c>
      <c r="S89" s="121">
        <f t="shared" si="16"/>
        <v>32376.719999999998</v>
      </c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</row>
    <row r="90" spans="3:37" s="9" customFormat="1" ht="63.75">
      <c r="C90" s="44" t="s">
        <v>242</v>
      </c>
      <c r="D90" s="40" t="s">
        <v>127</v>
      </c>
      <c r="E90" s="41" t="s">
        <v>26</v>
      </c>
      <c r="F90" s="47">
        <v>3300</v>
      </c>
      <c r="G90" s="20">
        <v>13.16</v>
      </c>
      <c r="H90" s="20">
        <f t="shared" si="11"/>
        <v>43428</v>
      </c>
      <c r="I90" s="103">
        <f t="shared" si="10"/>
        <v>0</v>
      </c>
      <c r="J90" s="103">
        <f t="shared" si="17"/>
        <v>0</v>
      </c>
      <c r="K90" s="104">
        <f t="shared" si="18"/>
        <v>0</v>
      </c>
      <c r="L90" s="105"/>
      <c r="M90" s="105">
        <f t="shared" si="19"/>
        <v>0</v>
      </c>
      <c r="N90" s="106">
        <f t="shared" si="12"/>
        <v>0</v>
      </c>
      <c r="O90" s="103">
        <f t="shared" si="13"/>
        <v>0</v>
      </c>
      <c r="P90" s="103">
        <f t="shared" si="13"/>
        <v>0</v>
      </c>
      <c r="Q90" s="117">
        <f t="shared" si="14"/>
        <v>0</v>
      </c>
      <c r="R90" s="121">
        <f t="shared" si="15"/>
        <v>3300</v>
      </c>
      <c r="S90" s="121">
        <f t="shared" si="16"/>
        <v>43428</v>
      </c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</row>
    <row r="91" spans="3:37" s="9" customFormat="1" ht="51">
      <c r="C91" s="44" t="s">
        <v>243</v>
      </c>
      <c r="D91" s="40" t="s">
        <v>128</v>
      </c>
      <c r="E91" s="41" t="s">
        <v>12</v>
      </c>
      <c r="F91" s="47">
        <v>330</v>
      </c>
      <c r="G91" s="20">
        <v>24.99</v>
      </c>
      <c r="H91" s="20">
        <f t="shared" si="11"/>
        <v>8246.699999999999</v>
      </c>
      <c r="I91" s="103">
        <f t="shared" si="10"/>
        <v>0</v>
      </c>
      <c r="J91" s="103">
        <f t="shared" si="17"/>
        <v>0</v>
      </c>
      <c r="K91" s="104">
        <f t="shared" si="18"/>
        <v>0</v>
      </c>
      <c r="L91" s="105"/>
      <c r="M91" s="105">
        <f t="shared" si="19"/>
        <v>0</v>
      </c>
      <c r="N91" s="106">
        <f t="shared" si="12"/>
        <v>0</v>
      </c>
      <c r="O91" s="103">
        <f t="shared" si="13"/>
        <v>0</v>
      </c>
      <c r="P91" s="103">
        <f t="shared" si="13"/>
        <v>0</v>
      </c>
      <c r="Q91" s="117">
        <f t="shared" si="14"/>
        <v>0</v>
      </c>
      <c r="R91" s="121">
        <f t="shared" si="15"/>
        <v>330</v>
      </c>
      <c r="S91" s="121">
        <f t="shared" si="16"/>
        <v>8246.699999999999</v>
      </c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</row>
    <row r="92" spans="3:37" s="9" customFormat="1" ht="51">
      <c r="C92" s="44" t="s">
        <v>244</v>
      </c>
      <c r="D92" s="40" t="s">
        <v>129</v>
      </c>
      <c r="E92" s="41" t="s">
        <v>12</v>
      </c>
      <c r="F92" s="47">
        <v>660</v>
      </c>
      <c r="G92" s="20">
        <v>16.65</v>
      </c>
      <c r="H92" s="20">
        <f t="shared" si="11"/>
        <v>10988.999999999998</v>
      </c>
      <c r="I92" s="103">
        <f t="shared" si="10"/>
        <v>0</v>
      </c>
      <c r="J92" s="103">
        <f t="shared" si="17"/>
        <v>0</v>
      </c>
      <c r="K92" s="104">
        <f t="shared" si="18"/>
        <v>0</v>
      </c>
      <c r="L92" s="105"/>
      <c r="M92" s="105">
        <f t="shared" si="19"/>
        <v>0</v>
      </c>
      <c r="N92" s="106">
        <f t="shared" si="12"/>
        <v>0</v>
      </c>
      <c r="O92" s="103">
        <f t="shared" si="13"/>
        <v>0</v>
      </c>
      <c r="P92" s="103">
        <f t="shared" si="13"/>
        <v>0</v>
      </c>
      <c r="Q92" s="117">
        <f t="shared" si="14"/>
        <v>0</v>
      </c>
      <c r="R92" s="121">
        <f t="shared" si="15"/>
        <v>660</v>
      </c>
      <c r="S92" s="121">
        <f t="shared" si="16"/>
        <v>10988.999999999998</v>
      </c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</row>
    <row r="93" spans="3:37" s="9" customFormat="1" ht="25.5">
      <c r="C93" s="44" t="s">
        <v>245</v>
      </c>
      <c r="D93" s="42" t="s">
        <v>130</v>
      </c>
      <c r="E93" s="41" t="s">
        <v>12</v>
      </c>
      <c r="F93" s="48">
        <v>42</v>
      </c>
      <c r="G93" s="20">
        <v>2158.84</v>
      </c>
      <c r="H93" s="20">
        <f t="shared" si="11"/>
        <v>90671.28</v>
      </c>
      <c r="I93" s="103">
        <f t="shared" si="10"/>
        <v>0</v>
      </c>
      <c r="J93" s="103">
        <f t="shared" si="17"/>
        <v>0</v>
      </c>
      <c r="K93" s="104">
        <f t="shared" si="18"/>
        <v>0</v>
      </c>
      <c r="L93" s="105"/>
      <c r="M93" s="105">
        <f t="shared" si="19"/>
        <v>0</v>
      </c>
      <c r="N93" s="106">
        <f t="shared" si="12"/>
        <v>0</v>
      </c>
      <c r="O93" s="103">
        <f t="shared" si="13"/>
        <v>0</v>
      </c>
      <c r="P93" s="103">
        <f t="shared" si="13"/>
        <v>0</v>
      </c>
      <c r="Q93" s="117">
        <f t="shared" si="14"/>
        <v>0</v>
      </c>
      <c r="R93" s="121">
        <f t="shared" si="15"/>
        <v>42</v>
      </c>
      <c r="S93" s="121">
        <f t="shared" si="16"/>
        <v>90671.28</v>
      </c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</row>
    <row r="94" spans="3:37" s="9" customFormat="1" ht="25.5">
      <c r="C94" s="44" t="s">
        <v>246</v>
      </c>
      <c r="D94" s="42" t="s">
        <v>131</v>
      </c>
      <c r="E94" s="41" t="s">
        <v>12</v>
      </c>
      <c r="F94" s="48">
        <v>330</v>
      </c>
      <c r="G94" s="20">
        <v>819.24</v>
      </c>
      <c r="H94" s="20">
        <f t="shared" si="11"/>
        <v>270349.2</v>
      </c>
      <c r="I94" s="103">
        <f t="shared" si="10"/>
        <v>0</v>
      </c>
      <c r="J94" s="103">
        <f t="shared" si="17"/>
        <v>0</v>
      </c>
      <c r="K94" s="104">
        <f t="shared" si="18"/>
        <v>0</v>
      </c>
      <c r="L94" s="105"/>
      <c r="M94" s="105">
        <f t="shared" si="19"/>
        <v>0</v>
      </c>
      <c r="N94" s="106">
        <f t="shared" si="12"/>
        <v>0</v>
      </c>
      <c r="O94" s="103">
        <f t="shared" si="13"/>
        <v>0</v>
      </c>
      <c r="P94" s="103">
        <f t="shared" si="13"/>
        <v>0</v>
      </c>
      <c r="Q94" s="117">
        <f t="shared" si="14"/>
        <v>0</v>
      </c>
      <c r="R94" s="121">
        <f t="shared" si="15"/>
        <v>330</v>
      </c>
      <c r="S94" s="121">
        <f t="shared" si="16"/>
        <v>270349.2</v>
      </c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</row>
    <row r="95" spans="3:37" s="9" customFormat="1" ht="38.25">
      <c r="C95" s="44" t="s">
        <v>247</v>
      </c>
      <c r="D95" s="42" t="s">
        <v>101</v>
      </c>
      <c r="E95" s="41" t="s">
        <v>252</v>
      </c>
      <c r="F95" s="52">
        <v>4.2</v>
      </c>
      <c r="G95" s="20">
        <v>66.03</v>
      </c>
      <c r="H95" s="20">
        <f t="shared" si="11"/>
        <v>277.326</v>
      </c>
      <c r="I95" s="103">
        <f t="shared" si="10"/>
        <v>0</v>
      </c>
      <c r="J95" s="103">
        <f t="shared" si="17"/>
        <v>0</v>
      </c>
      <c r="K95" s="104">
        <f t="shared" si="18"/>
        <v>0</v>
      </c>
      <c r="L95" s="105"/>
      <c r="M95" s="105">
        <f t="shared" si="19"/>
        <v>0</v>
      </c>
      <c r="N95" s="106">
        <f t="shared" si="12"/>
        <v>0</v>
      </c>
      <c r="O95" s="103">
        <f t="shared" si="13"/>
        <v>0</v>
      </c>
      <c r="P95" s="103">
        <f t="shared" si="13"/>
        <v>0</v>
      </c>
      <c r="Q95" s="117">
        <f t="shared" si="14"/>
        <v>0</v>
      </c>
      <c r="R95" s="121">
        <f t="shared" si="15"/>
        <v>4.2</v>
      </c>
      <c r="S95" s="121">
        <f t="shared" si="16"/>
        <v>277.326</v>
      </c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</row>
    <row r="96" spans="3:37" s="9" customFormat="1" ht="14.25" customHeight="1">
      <c r="C96" s="44" t="s">
        <v>248</v>
      </c>
      <c r="D96" s="42" t="s">
        <v>132</v>
      </c>
      <c r="E96" s="41" t="s">
        <v>9</v>
      </c>
      <c r="F96" s="48">
        <v>1075.6</v>
      </c>
      <c r="G96" s="20">
        <v>59.96</v>
      </c>
      <c r="H96" s="20">
        <f t="shared" si="11"/>
        <v>64492.975999999995</v>
      </c>
      <c r="I96" s="103">
        <f t="shared" si="10"/>
        <v>0</v>
      </c>
      <c r="J96" s="103">
        <f t="shared" si="17"/>
        <v>0</v>
      </c>
      <c r="K96" s="104">
        <f t="shared" si="18"/>
        <v>0</v>
      </c>
      <c r="L96" s="105">
        <v>150</v>
      </c>
      <c r="M96" s="105">
        <f t="shared" si="19"/>
        <v>8994</v>
      </c>
      <c r="N96" s="106">
        <f t="shared" si="12"/>
        <v>0.13945704722945335</v>
      </c>
      <c r="O96" s="103">
        <f t="shared" si="13"/>
        <v>150</v>
      </c>
      <c r="P96" s="103">
        <f t="shared" si="13"/>
        <v>8994</v>
      </c>
      <c r="Q96" s="117">
        <f t="shared" si="14"/>
        <v>0.13945704722945335</v>
      </c>
      <c r="R96" s="121">
        <f t="shared" si="15"/>
        <v>925.5999999999999</v>
      </c>
      <c r="S96" s="121">
        <f t="shared" si="16"/>
        <v>55498.975999999995</v>
      </c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</row>
    <row r="97" spans="3:37" s="9" customFormat="1" ht="39.75" customHeight="1">
      <c r="C97" s="44" t="s">
        <v>249</v>
      </c>
      <c r="D97" s="42" t="s">
        <v>133</v>
      </c>
      <c r="E97" s="41" t="s">
        <v>252</v>
      </c>
      <c r="F97" s="52">
        <v>1613.4</v>
      </c>
      <c r="G97" s="20">
        <v>12.53</v>
      </c>
      <c r="H97" s="20">
        <f t="shared" si="11"/>
        <v>20215.902000000002</v>
      </c>
      <c r="I97" s="103">
        <f t="shared" si="10"/>
        <v>0</v>
      </c>
      <c r="J97" s="103">
        <f t="shared" si="17"/>
        <v>0</v>
      </c>
      <c r="K97" s="104">
        <f t="shared" si="18"/>
        <v>0</v>
      </c>
      <c r="L97" s="105">
        <v>225</v>
      </c>
      <c r="M97" s="105">
        <f t="shared" si="19"/>
        <v>2819.25</v>
      </c>
      <c r="N97" s="106">
        <f t="shared" si="12"/>
        <v>0.13945704722945332</v>
      </c>
      <c r="O97" s="103">
        <f t="shared" si="13"/>
        <v>225</v>
      </c>
      <c r="P97" s="103">
        <f t="shared" si="13"/>
        <v>2819.25</v>
      </c>
      <c r="Q97" s="117">
        <f t="shared" si="14"/>
        <v>0.13945704722945332</v>
      </c>
      <c r="R97" s="121">
        <f t="shared" si="15"/>
        <v>1388.4</v>
      </c>
      <c r="S97" s="121">
        <f t="shared" si="16"/>
        <v>17396.652000000002</v>
      </c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</row>
    <row r="98" spans="3:37" s="9" customFormat="1" ht="12.75">
      <c r="C98" s="44"/>
      <c r="D98" s="42"/>
      <c r="E98" s="41"/>
      <c r="F98" s="52"/>
      <c r="G98" s="71"/>
      <c r="H98" s="20">
        <f t="shared" si="11"/>
        <v>0</v>
      </c>
      <c r="I98" s="103">
        <f t="shared" si="10"/>
        <v>0</v>
      </c>
      <c r="J98" s="103">
        <f t="shared" si="17"/>
        <v>0</v>
      </c>
      <c r="K98" s="104"/>
      <c r="L98" s="105"/>
      <c r="M98" s="105">
        <f t="shared" si="19"/>
        <v>0</v>
      </c>
      <c r="N98" s="106">
        <f t="shared" si="12"/>
        <v>0</v>
      </c>
      <c r="O98" s="103">
        <f t="shared" si="13"/>
        <v>0</v>
      </c>
      <c r="P98" s="103">
        <f t="shared" si="13"/>
        <v>0</v>
      </c>
      <c r="Q98" s="117">
        <f t="shared" si="14"/>
        <v>0</v>
      </c>
      <c r="R98" s="121">
        <f t="shared" si="15"/>
        <v>0</v>
      </c>
      <c r="S98" s="121">
        <f t="shared" si="16"/>
        <v>0</v>
      </c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</row>
    <row r="99" spans="3:37" s="9" customFormat="1" ht="12.75">
      <c r="C99" s="65" t="s">
        <v>134</v>
      </c>
      <c r="D99" s="72" t="s">
        <v>135</v>
      </c>
      <c r="E99" s="41"/>
      <c r="F99" s="20"/>
      <c r="G99" s="20"/>
      <c r="H99" s="79">
        <f>SUM(H101:H116)</f>
        <v>766235.32467</v>
      </c>
      <c r="I99" s="103">
        <f t="shared" si="10"/>
        <v>0</v>
      </c>
      <c r="J99" s="103">
        <f t="shared" si="17"/>
        <v>0</v>
      </c>
      <c r="K99" s="104"/>
      <c r="L99" s="105"/>
      <c r="M99" s="105">
        <f t="shared" si="19"/>
        <v>0</v>
      </c>
      <c r="N99" s="106">
        <f t="shared" si="12"/>
        <v>0</v>
      </c>
      <c r="O99" s="103">
        <f t="shared" si="13"/>
        <v>0</v>
      </c>
      <c r="P99" s="103">
        <f t="shared" si="13"/>
        <v>0</v>
      </c>
      <c r="Q99" s="117">
        <f t="shared" si="14"/>
        <v>0</v>
      </c>
      <c r="R99" s="121">
        <f t="shared" si="15"/>
        <v>0</v>
      </c>
      <c r="S99" s="121">
        <f t="shared" si="16"/>
        <v>0</v>
      </c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</row>
    <row r="100" spans="3:37" s="9" customFormat="1" ht="12.75">
      <c r="C100" s="65" t="s">
        <v>39</v>
      </c>
      <c r="D100" s="72" t="s">
        <v>136</v>
      </c>
      <c r="E100" s="41"/>
      <c r="F100" s="20"/>
      <c r="G100" s="20"/>
      <c r="H100" s="20">
        <f t="shared" si="11"/>
        <v>0</v>
      </c>
      <c r="I100" s="103">
        <f t="shared" si="10"/>
        <v>0</v>
      </c>
      <c r="J100" s="103">
        <f t="shared" si="17"/>
        <v>0</v>
      </c>
      <c r="K100" s="104"/>
      <c r="L100" s="105"/>
      <c r="M100" s="105">
        <f t="shared" si="19"/>
        <v>0</v>
      </c>
      <c r="N100" s="106">
        <f t="shared" si="12"/>
        <v>0</v>
      </c>
      <c r="O100" s="103">
        <f t="shared" si="13"/>
        <v>0</v>
      </c>
      <c r="P100" s="103">
        <f t="shared" si="13"/>
        <v>0</v>
      </c>
      <c r="Q100" s="117">
        <f t="shared" si="14"/>
        <v>0</v>
      </c>
      <c r="R100" s="121">
        <f t="shared" si="15"/>
        <v>0</v>
      </c>
      <c r="S100" s="121">
        <f t="shared" si="16"/>
        <v>0</v>
      </c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</row>
    <row r="101" spans="3:37" s="9" customFormat="1" ht="12.75">
      <c r="C101" s="44" t="s">
        <v>52</v>
      </c>
      <c r="D101" s="42" t="s">
        <v>137</v>
      </c>
      <c r="E101" s="39" t="s">
        <v>250</v>
      </c>
      <c r="F101" s="54">
        <v>6578.22</v>
      </c>
      <c r="G101" s="20">
        <v>0.88</v>
      </c>
      <c r="H101" s="20">
        <f t="shared" si="11"/>
        <v>5788.8336</v>
      </c>
      <c r="I101" s="103">
        <f t="shared" si="10"/>
        <v>0</v>
      </c>
      <c r="J101" s="103">
        <f t="shared" si="17"/>
        <v>0</v>
      </c>
      <c r="K101" s="104">
        <f t="shared" si="18"/>
        <v>0</v>
      </c>
      <c r="L101" s="105"/>
      <c r="M101" s="105">
        <f t="shared" si="19"/>
        <v>0</v>
      </c>
      <c r="N101" s="106">
        <f t="shared" si="12"/>
        <v>0</v>
      </c>
      <c r="O101" s="103">
        <f t="shared" si="13"/>
        <v>0</v>
      </c>
      <c r="P101" s="103">
        <f t="shared" si="13"/>
        <v>0</v>
      </c>
      <c r="Q101" s="117">
        <f t="shared" si="14"/>
        <v>0</v>
      </c>
      <c r="R101" s="121">
        <f t="shared" si="15"/>
        <v>6578.22</v>
      </c>
      <c r="S101" s="121">
        <f t="shared" si="16"/>
        <v>5788.8336</v>
      </c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</row>
    <row r="102" spans="3:37" s="9" customFormat="1" ht="12.75">
      <c r="C102" s="44" t="s">
        <v>51</v>
      </c>
      <c r="D102" s="42" t="s">
        <v>138</v>
      </c>
      <c r="E102" s="39" t="s">
        <v>250</v>
      </c>
      <c r="F102" s="54">
        <v>6578.22</v>
      </c>
      <c r="G102" s="20">
        <v>9.76</v>
      </c>
      <c r="H102" s="20">
        <f t="shared" si="11"/>
        <v>64203.4272</v>
      </c>
      <c r="I102" s="103">
        <f aca="true" t="shared" si="20" ref="I102:I133">T102+U102+V102+W102+X102+Y102+Z102+AA102+AB102+AC102+AD102+AE102+AF102+AG102+AH102+AI102+AJ102+AK102</f>
        <v>0</v>
      </c>
      <c r="J102" s="103">
        <f t="shared" si="17"/>
        <v>0</v>
      </c>
      <c r="K102" s="104">
        <f t="shared" si="18"/>
        <v>0</v>
      </c>
      <c r="L102" s="105"/>
      <c r="M102" s="105">
        <f t="shared" si="19"/>
        <v>0</v>
      </c>
      <c r="N102" s="106">
        <f t="shared" si="12"/>
        <v>0</v>
      </c>
      <c r="O102" s="103">
        <f t="shared" si="13"/>
        <v>0</v>
      </c>
      <c r="P102" s="103">
        <f t="shared" si="13"/>
        <v>0</v>
      </c>
      <c r="Q102" s="117">
        <f t="shared" si="14"/>
        <v>0</v>
      </c>
      <c r="R102" s="121">
        <f t="shared" si="15"/>
        <v>6578.22</v>
      </c>
      <c r="S102" s="121">
        <f t="shared" si="16"/>
        <v>64203.4272</v>
      </c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</row>
    <row r="103" spans="3:37" s="9" customFormat="1" ht="25.5">
      <c r="C103" s="44" t="s">
        <v>140</v>
      </c>
      <c r="D103" s="42" t="s">
        <v>139</v>
      </c>
      <c r="E103" s="41" t="s">
        <v>252</v>
      </c>
      <c r="F103" s="52">
        <v>3.95</v>
      </c>
      <c r="G103" s="20">
        <v>144.09</v>
      </c>
      <c r="H103" s="20">
        <f t="shared" si="11"/>
        <v>569.1555000000001</v>
      </c>
      <c r="I103" s="103">
        <f t="shared" si="20"/>
        <v>0</v>
      </c>
      <c r="J103" s="103">
        <f t="shared" si="17"/>
        <v>0</v>
      </c>
      <c r="K103" s="104">
        <f t="shared" si="18"/>
        <v>0</v>
      </c>
      <c r="L103" s="105"/>
      <c r="M103" s="105">
        <f t="shared" si="19"/>
        <v>0</v>
      </c>
      <c r="N103" s="106">
        <f t="shared" si="12"/>
        <v>0</v>
      </c>
      <c r="O103" s="103">
        <f t="shared" si="13"/>
        <v>0</v>
      </c>
      <c r="P103" s="103">
        <f t="shared" si="13"/>
        <v>0</v>
      </c>
      <c r="Q103" s="117">
        <f t="shared" si="14"/>
        <v>0</v>
      </c>
      <c r="R103" s="121">
        <f t="shared" si="15"/>
        <v>3.95</v>
      </c>
      <c r="S103" s="121">
        <f t="shared" si="16"/>
        <v>569.1555000000001</v>
      </c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</row>
    <row r="104" spans="3:37" s="9" customFormat="1" ht="12.75">
      <c r="C104" s="65" t="s">
        <v>152</v>
      </c>
      <c r="D104" s="72" t="s">
        <v>142</v>
      </c>
      <c r="E104" s="41"/>
      <c r="F104" s="20"/>
      <c r="G104" s="20"/>
      <c r="H104" s="20">
        <f t="shared" si="11"/>
        <v>0</v>
      </c>
      <c r="I104" s="103">
        <f t="shared" si="20"/>
        <v>0</v>
      </c>
      <c r="J104" s="103">
        <f t="shared" si="17"/>
        <v>0</v>
      </c>
      <c r="K104" s="104"/>
      <c r="L104" s="105"/>
      <c r="M104" s="105">
        <f t="shared" si="19"/>
        <v>0</v>
      </c>
      <c r="N104" s="106">
        <f t="shared" si="12"/>
        <v>0</v>
      </c>
      <c r="O104" s="103">
        <f t="shared" si="13"/>
        <v>0</v>
      </c>
      <c r="P104" s="103">
        <f t="shared" si="13"/>
        <v>0</v>
      </c>
      <c r="Q104" s="117">
        <f t="shared" si="14"/>
        <v>0</v>
      </c>
      <c r="R104" s="121">
        <f t="shared" si="15"/>
        <v>0</v>
      </c>
      <c r="S104" s="121">
        <f t="shared" si="16"/>
        <v>0</v>
      </c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</row>
    <row r="105" spans="3:37" s="9" customFormat="1" ht="25.5">
      <c r="C105" s="44" t="s">
        <v>183</v>
      </c>
      <c r="D105" s="42" t="s">
        <v>143</v>
      </c>
      <c r="E105" s="41" t="s">
        <v>12</v>
      </c>
      <c r="F105" s="52">
        <v>69</v>
      </c>
      <c r="G105" s="20">
        <v>66.8</v>
      </c>
      <c r="H105" s="20">
        <f t="shared" si="11"/>
        <v>4609.2</v>
      </c>
      <c r="I105" s="103">
        <f t="shared" si="20"/>
        <v>0</v>
      </c>
      <c r="J105" s="103">
        <f t="shared" si="17"/>
        <v>0</v>
      </c>
      <c r="K105" s="104">
        <f t="shared" si="18"/>
        <v>0</v>
      </c>
      <c r="L105" s="105"/>
      <c r="M105" s="105">
        <f t="shared" si="19"/>
        <v>0</v>
      </c>
      <c r="N105" s="106">
        <f t="shared" si="12"/>
        <v>0</v>
      </c>
      <c r="O105" s="103">
        <f t="shared" si="13"/>
        <v>0</v>
      </c>
      <c r="P105" s="103">
        <f t="shared" si="13"/>
        <v>0</v>
      </c>
      <c r="Q105" s="117">
        <f t="shared" si="14"/>
        <v>0</v>
      </c>
      <c r="R105" s="121">
        <f t="shared" si="15"/>
        <v>69</v>
      </c>
      <c r="S105" s="121">
        <f t="shared" si="16"/>
        <v>4609.2</v>
      </c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</row>
    <row r="106" spans="3:37" s="9" customFormat="1" ht="25.5">
      <c r="C106" s="44" t="s">
        <v>184</v>
      </c>
      <c r="D106" s="42" t="s">
        <v>144</v>
      </c>
      <c r="E106" s="41" t="s">
        <v>12</v>
      </c>
      <c r="F106" s="52">
        <v>132</v>
      </c>
      <c r="G106" s="20">
        <v>53.9</v>
      </c>
      <c r="H106" s="20">
        <f t="shared" si="11"/>
        <v>7114.8</v>
      </c>
      <c r="I106" s="103">
        <f t="shared" si="20"/>
        <v>0</v>
      </c>
      <c r="J106" s="103">
        <f t="shared" si="17"/>
        <v>0</v>
      </c>
      <c r="K106" s="104">
        <f t="shared" si="18"/>
        <v>0</v>
      </c>
      <c r="L106" s="105"/>
      <c r="M106" s="105">
        <f t="shared" si="19"/>
        <v>0</v>
      </c>
      <c r="N106" s="106">
        <f t="shared" si="12"/>
        <v>0</v>
      </c>
      <c r="O106" s="103">
        <f t="shared" si="13"/>
        <v>0</v>
      </c>
      <c r="P106" s="103">
        <f t="shared" si="13"/>
        <v>0</v>
      </c>
      <c r="Q106" s="117">
        <f t="shared" si="14"/>
        <v>0</v>
      </c>
      <c r="R106" s="121">
        <f t="shared" si="15"/>
        <v>132</v>
      </c>
      <c r="S106" s="121">
        <f t="shared" si="16"/>
        <v>7114.8</v>
      </c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</row>
    <row r="107" spans="3:37" s="9" customFormat="1" ht="12.75">
      <c r="C107" s="44" t="s">
        <v>185</v>
      </c>
      <c r="D107" s="42" t="s">
        <v>145</v>
      </c>
      <c r="E107" s="39" t="s">
        <v>250</v>
      </c>
      <c r="F107" s="54">
        <v>1116.78</v>
      </c>
      <c r="G107" s="20">
        <v>8.86</v>
      </c>
      <c r="H107" s="20">
        <f t="shared" si="11"/>
        <v>9894.6708</v>
      </c>
      <c r="I107" s="103">
        <f t="shared" si="20"/>
        <v>0</v>
      </c>
      <c r="J107" s="103">
        <f t="shared" si="17"/>
        <v>0</v>
      </c>
      <c r="K107" s="104">
        <f t="shared" si="18"/>
        <v>0</v>
      </c>
      <c r="L107" s="105"/>
      <c r="M107" s="105">
        <f t="shared" si="19"/>
        <v>0</v>
      </c>
      <c r="N107" s="106">
        <f t="shared" si="12"/>
        <v>0</v>
      </c>
      <c r="O107" s="103">
        <f t="shared" si="13"/>
        <v>0</v>
      </c>
      <c r="P107" s="103">
        <f t="shared" si="13"/>
        <v>0</v>
      </c>
      <c r="Q107" s="117">
        <f t="shared" si="14"/>
        <v>0</v>
      </c>
      <c r="R107" s="121">
        <f t="shared" si="15"/>
        <v>1116.78</v>
      </c>
      <c r="S107" s="121">
        <f t="shared" si="16"/>
        <v>9894.6708</v>
      </c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</row>
    <row r="108" spans="3:37" s="9" customFormat="1" ht="12.75">
      <c r="C108" s="44" t="s">
        <v>186</v>
      </c>
      <c r="D108" s="42" t="s">
        <v>146</v>
      </c>
      <c r="E108" s="41" t="s">
        <v>9</v>
      </c>
      <c r="F108" s="52">
        <v>55.84</v>
      </c>
      <c r="G108" s="20">
        <v>70.5</v>
      </c>
      <c r="H108" s="20">
        <f t="shared" si="11"/>
        <v>3936.7200000000003</v>
      </c>
      <c r="I108" s="103">
        <f t="shared" si="20"/>
        <v>0</v>
      </c>
      <c r="J108" s="103">
        <f t="shared" si="17"/>
        <v>0</v>
      </c>
      <c r="K108" s="104">
        <f t="shared" si="18"/>
        <v>0</v>
      </c>
      <c r="L108" s="105"/>
      <c r="M108" s="105">
        <f t="shared" si="19"/>
        <v>0</v>
      </c>
      <c r="N108" s="106">
        <f t="shared" si="12"/>
        <v>0</v>
      </c>
      <c r="O108" s="103">
        <f t="shared" si="13"/>
        <v>0</v>
      </c>
      <c r="P108" s="103">
        <f t="shared" si="13"/>
        <v>0</v>
      </c>
      <c r="Q108" s="117">
        <f t="shared" si="14"/>
        <v>0</v>
      </c>
      <c r="R108" s="121">
        <f t="shared" si="15"/>
        <v>55.84</v>
      </c>
      <c r="S108" s="121">
        <f t="shared" si="16"/>
        <v>3936.7200000000003</v>
      </c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</row>
    <row r="109" spans="3:37" s="9" customFormat="1" ht="25.5">
      <c r="C109" s="44" t="s">
        <v>187</v>
      </c>
      <c r="D109" s="42" t="s">
        <v>147</v>
      </c>
      <c r="E109" s="41" t="s">
        <v>252</v>
      </c>
      <c r="F109" s="52">
        <v>0.345</v>
      </c>
      <c r="G109" s="20">
        <v>14.67</v>
      </c>
      <c r="H109" s="20">
        <f t="shared" si="11"/>
        <v>5.06115</v>
      </c>
      <c r="I109" s="103">
        <f t="shared" si="20"/>
        <v>0</v>
      </c>
      <c r="J109" s="103">
        <f t="shared" si="17"/>
        <v>0</v>
      </c>
      <c r="K109" s="104">
        <f t="shared" si="18"/>
        <v>0</v>
      </c>
      <c r="L109" s="105"/>
      <c r="M109" s="105">
        <f t="shared" si="19"/>
        <v>0</v>
      </c>
      <c r="N109" s="106">
        <f t="shared" si="12"/>
        <v>0</v>
      </c>
      <c r="O109" s="103">
        <f t="shared" si="13"/>
        <v>0</v>
      </c>
      <c r="P109" s="103">
        <f t="shared" si="13"/>
        <v>0</v>
      </c>
      <c r="Q109" s="117">
        <f t="shared" si="14"/>
        <v>0</v>
      </c>
      <c r="R109" s="121">
        <f t="shared" si="15"/>
        <v>0.345</v>
      </c>
      <c r="S109" s="121">
        <f t="shared" si="16"/>
        <v>5.06115</v>
      </c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</row>
    <row r="110" spans="3:37" s="9" customFormat="1" ht="25.5">
      <c r="C110" s="44" t="s">
        <v>188</v>
      </c>
      <c r="D110" s="42" t="s">
        <v>148</v>
      </c>
      <c r="E110" s="41" t="s">
        <v>252</v>
      </c>
      <c r="F110" s="52">
        <v>0.396</v>
      </c>
      <c r="G110" s="20">
        <v>14.67</v>
      </c>
      <c r="H110" s="20">
        <f t="shared" si="11"/>
        <v>5.8093200000000005</v>
      </c>
      <c r="I110" s="103">
        <f t="shared" si="20"/>
        <v>0</v>
      </c>
      <c r="J110" s="103">
        <f t="shared" si="17"/>
        <v>0</v>
      </c>
      <c r="K110" s="104">
        <f t="shared" si="18"/>
        <v>0</v>
      </c>
      <c r="L110" s="105"/>
      <c r="M110" s="105">
        <f t="shared" si="19"/>
        <v>0</v>
      </c>
      <c r="N110" s="106">
        <f t="shared" si="12"/>
        <v>0</v>
      </c>
      <c r="O110" s="103">
        <f t="shared" si="13"/>
        <v>0</v>
      </c>
      <c r="P110" s="103">
        <f t="shared" si="13"/>
        <v>0</v>
      </c>
      <c r="Q110" s="117">
        <f t="shared" si="14"/>
        <v>0</v>
      </c>
      <c r="R110" s="121">
        <f t="shared" si="15"/>
        <v>0.396</v>
      </c>
      <c r="S110" s="121">
        <f t="shared" si="16"/>
        <v>5.8093200000000005</v>
      </c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</row>
    <row r="111" spans="3:37" s="9" customFormat="1" ht="25.5">
      <c r="C111" s="44" t="s">
        <v>189</v>
      </c>
      <c r="D111" s="42" t="s">
        <v>149</v>
      </c>
      <c r="E111" s="41" t="s">
        <v>252</v>
      </c>
      <c r="F111" s="52">
        <v>22.33</v>
      </c>
      <c r="G111" s="20">
        <v>14.67</v>
      </c>
      <c r="H111" s="20">
        <f t="shared" si="11"/>
        <v>327.5811</v>
      </c>
      <c r="I111" s="103">
        <f t="shared" si="20"/>
        <v>0</v>
      </c>
      <c r="J111" s="103">
        <f t="shared" si="17"/>
        <v>0</v>
      </c>
      <c r="K111" s="104">
        <f t="shared" si="18"/>
        <v>0</v>
      </c>
      <c r="L111" s="105"/>
      <c r="M111" s="105">
        <f t="shared" si="19"/>
        <v>0</v>
      </c>
      <c r="N111" s="106">
        <f t="shared" si="12"/>
        <v>0</v>
      </c>
      <c r="O111" s="103">
        <f t="shared" si="13"/>
        <v>0</v>
      </c>
      <c r="P111" s="103">
        <f t="shared" si="13"/>
        <v>0</v>
      </c>
      <c r="Q111" s="117">
        <f t="shared" si="14"/>
        <v>0</v>
      </c>
      <c r="R111" s="121">
        <f t="shared" si="15"/>
        <v>22.33</v>
      </c>
      <c r="S111" s="121">
        <f t="shared" si="16"/>
        <v>327.5811</v>
      </c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</row>
    <row r="112" spans="3:37" s="9" customFormat="1" ht="12.75">
      <c r="C112" s="65" t="s">
        <v>151</v>
      </c>
      <c r="D112" s="72" t="s">
        <v>150</v>
      </c>
      <c r="E112" s="41"/>
      <c r="F112" s="20"/>
      <c r="G112" s="20"/>
      <c r="H112" s="20">
        <f t="shared" si="11"/>
        <v>0</v>
      </c>
      <c r="I112" s="103">
        <f t="shared" si="20"/>
        <v>0</v>
      </c>
      <c r="J112" s="103">
        <f t="shared" si="17"/>
        <v>0</v>
      </c>
      <c r="K112" s="104"/>
      <c r="L112" s="105"/>
      <c r="M112" s="105">
        <f t="shared" si="19"/>
        <v>0</v>
      </c>
      <c r="N112" s="106">
        <f t="shared" si="12"/>
        <v>0</v>
      </c>
      <c r="O112" s="103">
        <f t="shared" si="13"/>
        <v>0</v>
      </c>
      <c r="P112" s="103">
        <f t="shared" si="13"/>
        <v>0</v>
      </c>
      <c r="Q112" s="117">
        <f t="shared" si="14"/>
        <v>0</v>
      </c>
      <c r="R112" s="121">
        <f t="shared" si="15"/>
        <v>0</v>
      </c>
      <c r="S112" s="121">
        <f t="shared" si="16"/>
        <v>0</v>
      </c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</row>
    <row r="113" spans="3:37" s="9" customFormat="1" ht="12.75">
      <c r="C113" s="44" t="s">
        <v>190</v>
      </c>
      <c r="D113" s="42" t="s">
        <v>153</v>
      </c>
      <c r="E113" s="39" t="s">
        <v>12</v>
      </c>
      <c r="F113" s="54">
        <v>12</v>
      </c>
      <c r="G113" s="20">
        <v>6855.188</v>
      </c>
      <c r="H113" s="20">
        <f t="shared" si="11"/>
        <v>82262.256</v>
      </c>
      <c r="I113" s="103">
        <f t="shared" si="20"/>
        <v>0</v>
      </c>
      <c r="J113" s="103">
        <f t="shared" si="17"/>
        <v>0</v>
      </c>
      <c r="K113" s="104">
        <f t="shared" si="18"/>
        <v>0</v>
      </c>
      <c r="L113" s="105"/>
      <c r="M113" s="105">
        <f t="shared" si="19"/>
        <v>0</v>
      </c>
      <c r="N113" s="106">
        <f t="shared" si="12"/>
        <v>0</v>
      </c>
      <c r="O113" s="103">
        <f t="shared" si="13"/>
        <v>0</v>
      </c>
      <c r="P113" s="103">
        <f t="shared" si="13"/>
        <v>0</v>
      </c>
      <c r="Q113" s="117">
        <f t="shared" si="14"/>
        <v>0</v>
      </c>
      <c r="R113" s="121">
        <f t="shared" si="15"/>
        <v>12</v>
      </c>
      <c r="S113" s="121">
        <f t="shared" si="16"/>
        <v>82262.256</v>
      </c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</row>
    <row r="114" spans="3:37" s="9" customFormat="1" ht="12.75">
      <c r="C114" s="65" t="s">
        <v>154</v>
      </c>
      <c r="D114" s="72" t="s">
        <v>155</v>
      </c>
      <c r="E114" s="41"/>
      <c r="F114" s="20"/>
      <c r="G114" s="20"/>
      <c r="H114" s="20">
        <f t="shared" si="11"/>
        <v>0</v>
      </c>
      <c r="I114" s="103">
        <f t="shared" si="20"/>
        <v>0</v>
      </c>
      <c r="J114" s="103">
        <f t="shared" si="17"/>
        <v>0</v>
      </c>
      <c r="K114" s="104"/>
      <c r="L114" s="105"/>
      <c r="M114" s="105">
        <f t="shared" si="19"/>
        <v>0</v>
      </c>
      <c r="N114" s="106">
        <f t="shared" si="12"/>
        <v>0</v>
      </c>
      <c r="O114" s="103">
        <f t="shared" si="13"/>
        <v>0</v>
      </c>
      <c r="P114" s="103">
        <f t="shared" si="13"/>
        <v>0</v>
      </c>
      <c r="Q114" s="117">
        <f t="shared" si="14"/>
        <v>0</v>
      </c>
      <c r="R114" s="121">
        <f t="shared" si="15"/>
        <v>0</v>
      </c>
      <c r="S114" s="121">
        <f t="shared" si="16"/>
        <v>0</v>
      </c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</row>
    <row r="115" spans="3:37" s="9" customFormat="1" ht="25.5">
      <c r="C115" s="44" t="s">
        <v>191</v>
      </c>
      <c r="D115" s="42" t="s">
        <v>156</v>
      </c>
      <c r="E115" s="41" t="s">
        <v>250</v>
      </c>
      <c r="F115" s="52">
        <v>4275</v>
      </c>
      <c r="G115" s="20">
        <v>46.71</v>
      </c>
      <c r="H115" s="20">
        <f t="shared" si="11"/>
        <v>199685.25</v>
      </c>
      <c r="I115" s="103">
        <f t="shared" si="20"/>
        <v>0</v>
      </c>
      <c r="J115" s="103">
        <f t="shared" si="17"/>
        <v>0</v>
      </c>
      <c r="K115" s="104">
        <f t="shared" si="18"/>
        <v>0</v>
      </c>
      <c r="L115" s="105"/>
      <c r="M115" s="105">
        <f t="shared" si="19"/>
        <v>0</v>
      </c>
      <c r="N115" s="106">
        <f t="shared" si="12"/>
        <v>0</v>
      </c>
      <c r="O115" s="103">
        <f t="shared" si="13"/>
        <v>0</v>
      </c>
      <c r="P115" s="103">
        <f t="shared" si="13"/>
        <v>0</v>
      </c>
      <c r="Q115" s="117">
        <f t="shared" si="14"/>
        <v>0</v>
      </c>
      <c r="R115" s="121">
        <f t="shared" si="15"/>
        <v>4275</v>
      </c>
      <c r="S115" s="121">
        <f t="shared" si="16"/>
        <v>199685.25</v>
      </c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</row>
    <row r="116" spans="3:37" s="9" customFormat="1" ht="89.25">
      <c r="C116" s="44" t="s">
        <v>192</v>
      </c>
      <c r="D116" s="42" t="s">
        <v>157</v>
      </c>
      <c r="E116" s="41" t="s">
        <v>250</v>
      </c>
      <c r="F116" s="48">
        <v>2584</v>
      </c>
      <c r="G116" s="20">
        <v>150.09</v>
      </c>
      <c r="H116" s="20">
        <f t="shared" si="11"/>
        <v>387832.56</v>
      </c>
      <c r="I116" s="103">
        <f t="shared" si="20"/>
        <v>0</v>
      </c>
      <c r="J116" s="103">
        <f t="shared" si="17"/>
        <v>0</v>
      </c>
      <c r="K116" s="104">
        <f t="shared" si="18"/>
        <v>0</v>
      </c>
      <c r="L116" s="105"/>
      <c r="M116" s="105">
        <f t="shared" si="19"/>
        <v>0</v>
      </c>
      <c r="N116" s="106">
        <f t="shared" si="12"/>
        <v>0</v>
      </c>
      <c r="O116" s="103">
        <f t="shared" si="13"/>
        <v>0</v>
      </c>
      <c r="P116" s="103">
        <f t="shared" si="13"/>
        <v>0</v>
      </c>
      <c r="Q116" s="117">
        <f t="shared" si="14"/>
        <v>0</v>
      </c>
      <c r="R116" s="121">
        <f t="shared" si="15"/>
        <v>2584</v>
      </c>
      <c r="S116" s="121">
        <f t="shared" si="16"/>
        <v>387832.56</v>
      </c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</row>
    <row r="117" spans="3:37" s="9" customFormat="1" ht="12.75">
      <c r="C117" s="44"/>
      <c r="D117" s="42"/>
      <c r="E117" s="41"/>
      <c r="F117" s="48"/>
      <c r="G117" s="71"/>
      <c r="H117" s="20">
        <f t="shared" si="11"/>
        <v>0</v>
      </c>
      <c r="I117" s="103">
        <f t="shared" si="20"/>
        <v>0</v>
      </c>
      <c r="J117" s="103">
        <f t="shared" si="17"/>
        <v>0</v>
      </c>
      <c r="K117" s="104"/>
      <c r="L117" s="105"/>
      <c r="M117" s="105">
        <f t="shared" si="19"/>
        <v>0</v>
      </c>
      <c r="N117" s="106">
        <f t="shared" si="12"/>
        <v>0</v>
      </c>
      <c r="O117" s="103">
        <f t="shared" si="13"/>
        <v>0</v>
      </c>
      <c r="P117" s="103">
        <f t="shared" si="13"/>
        <v>0</v>
      </c>
      <c r="Q117" s="117">
        <f t="shared" si="14"/>
        <v>0</v>
      </c>
      <c r="R117" s="121">
        <f t="shared" si="15"/>
        <v>0</v>
      </c>
      <c r="S117" s="121">
        <f t="shared" si="16"/>
        <v>0</v>
      </c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</row>
    <row r="118" spans="3:37" s="9" customFormat="1" ht="12.75">
      <c r="C118" s="65" t="s">
        <v>141</v>
      </c>
      <c r="D118" s="72" t="s">
        <v>158</v>
      </c>
      <c r="E118" s="41"/>
      <c r="F118" s="20"/>
      <c r="G118" s="20"/>
      <c r="H118" s="79">
        <f>SUM(H119:H122)</f>
        <v>73417.253</v>
      </c>
      <c r="I118" s="103">
        <f t="shared" si="20"/>
        <v>0</v>
      </c>
      <c r="J118" s="103">
        <f t="shared" si="17"/>
        <v>0</v>
      </c>
      <c r="K118" s="104"/>
      <c r="L118" s="105"/>
      <c r="M118" s="105">
        <f t="shared" si="19"/>
        <v>0</v>
      </c>
      <c r="N118" s="106">
        <f t="shared" si="12"/>
        <v>0</v>
      </c>
      <c r="O118" s="103">
        <f t="shared" si="13"/>
        <v>0</v>
      </c>
      <c r="P118" s="103">
        <f t="shared" si="13"/>
        <v>0</v>
      </c>
      <c r="Q118" s="117">
        <f t="shared" si="14"/>
        <v>0</v>
      </c>
      <c r="R118" s="121">
        <f t="shared" si="15"/>
        <v>0</v>
      </c>
      <c r="S118" s="121">
        <f t="shared" si="16"/>
        <v>0</v>
      </c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</row>
    <row r="119" spans="3:37" s="9" customFormat="1" ht="25.5">
      <c r="C119" s="44" t="s">
        <v>53</v>
      </c>
      <c r="D119" s="42" t="s">
        <v>159</v>
      </c>
      <c r="E119" s="39" t="s">
        <v>250</v>
      </c>
      <c r="F119" s="54">
        <v>824.6</v>
      </c>
      <c r="G119" s="20">
        <v>44.48</v>
      </c>
      <c r="H119" s="20">
        <f t="shared" si="11"/>
        <v>36678.208</v>
      </c>
      <c r="I119" s="103">
        <f t="shared" si="20"/>
        <v>0</v>
      </c>
      <c r="J119" s="103">
        <f t="shared" si="17"/>
        <v>0</v>
      </c>
      <c r="K119" s="104">
        <f t="shared" si="18"/>
        <v>0</v>
      </c>
      <c r="L119" s="105"/>
      <c r="M119" s="105">
        <f t="shared" si="19"/>
        <v>0</v>
      </c>
      <c r="N119" s="106">
        <f t="shared" si="12"/>
        <v>0</v>
      </c>
      <c r="O119" s="103">
        <f t="shared" si="13"/>
        <v>0</v>
      </c>
      <c r="P119" s="103">
        <f t="shared" si="13"/>
        <v>0</v>
      </c>
      <c r="Q119" s="117">
        <f t="shared" si="14"/>
        <v>0</v>
      </c>
      <c r="R119" s="121">
        <f t="shared" si="15"/>
        <v>824.6</v>
      </c>
      <c r="S119" s="121">
        <f t="shared" si="16"/>
        <v>36678.208</v>
      </c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</row>
    <row r="120" spans="3:37" s="9" customFormat="1" ht="25.5">
      <c r="C120" s="44" t="s">
        <v>54</v>
      </c>
      <c r="D120" s="55" t="s">
        <v>160</v>
      </c>
      <c r="E120" s="56" t="s">
        <v>250</v>
      </c>
      <c r="F120" s="57">
        <v>816</v>
      </c>
      <c r="G120" s="20">
        <v>25.02</v>
      </c>
      <c r="H120" s="20">
        <f t="shared" si="11"/>
        <v>20416.32</v>
      </c>
      <c r="I120" s="103">
        <f t="shared" si="20"/>
        <v>0</v>
      </c>
      <c r="J120" s="103">
        <f t="shared" si="17"/>
        <v>0</v>
      </c>
      <c r="K120" s="104">
        <f t="shared" si="18"/>
        <v>0</v>
      </c>
      <c r="L120" s="105"/>
      <c r="M120" s="105">
        <f t="shared" si="19"/>
        <v>0</v>
      </c>
      <c r="N120" s="106">
        <f t="shared" si="12"/>
        <v>0</v>
      </c>
      <c r="O120" s="103">
        <f t="shared" si="13"/>
        <v>0</v>
      </c>
      <c r="P120" s="103">
        <f t="shared" si="13"/>
        <v>0</v>
      </c>
      <c r="Q120" s="117">
        <f t="shared" si="14"/>
        <v>0</v>
      </c>
      <c r="R120" s="121">
        <f t="shared" si="15"/>
        <v>816</v>
      </c>
      <c r="S120" s="121">
        <f t="shared" si="16"/>
        <v>20416.32</v>
      </c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</row>
    <row r="121" spans="3:37" s="9" customFormat="1" ht="25.5">
      <c r="C121" s="44" t="s">
        <v>55</v>
      </c>
      <c r="D121" s="55" t="s">
        <v>161</v>
      </c>
      <c r="E121" s="56" t="s">
        <v>250</v>
      </c>
      <c r="F121" s="57">
        <v>32.5</v>
      </c>
      <c r="G121" s="20">
        <v>278.83</v>
      </c>
      <c r="H121" s="20">
        <f t="shared" si="11"/>
        <v>9061.975</v>
      </c>
      <c r="I121" s="103">
        <f t="shared" si="20"/>
        <v>0</v>
      </c>
      <c r="J121" s="103">
        <f t="shared" si="17"/>
        <v>0</v>
      </c>
      <c r="K121" s="104">
        <f t="shared" si="18"/>
        <v>0</v>
      </c>
      <c r="L121" s="105"/>
      <c r="M121" s="105">
        <f t="shared" si="19"/>
        <v>0</v>
      </c>
      <c r="N121" s="106">
        <f t="shared" si="12"/>
        <v>0</v>
      </c>
      <c r="O121" s="103">
        <f t="shared" si="13"/>
        <v>0</v>
      </c>
      <c r="P121" s="103">
        <f t="shared" si="13"/>
        <v>0</v>
      </c>
      <c r="Q121" s="117">
        <f t="shared" si="14"/>
        <v>0</v>
      </c>
      <c r="R121" s="121">
        <f t="shared" si="15"/>
        <v>32.5</v>
      </c>
      <c r="S121" s="121">
        <f t="shared" si="16"/>
        <v>9061.975</v>
      </c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</row>
    <row r="122" spans="3:37" s="9" customFormat="1" ht="12.75">
      <c r="C122" s="44" t="s">
        <v>56</v>
      </c>
      <c r="D122" s="58" t="s">
        <v>162</v>
      </c>
      <c r="E122" s="41" t="s">
        <v>12</v>
      </c>
      <c r="F122" s="54">
        <v>225</v>
      </c>
      <c r="G122" s="20">
        <v>32.27</v>
      </c>
      <c r="H122" s="20">
        <f t="shared" si="11"/>
        <v>7260.750000000001</v>
      </c>
      <c r="I122" s="103">
        <f t="shared" si="20"/>
        <v>0</v>
      </c>
      <c r="J122" s="103">
        <f t="shared" si="17"/>
        <v>0</v>
      </c>
      <c r="K122" s="104">
        <f t="shared" si="18"/>
        <v>0</v>
      </c>
      <c r="L122" s="105"/>
      <c r="M122" s="105">
        <f t="shared" si="19"/>
        <v>0</v>
      </c>
      <c r="N122" s="106">
        <f t="shared" si="12"/>
        <v>0</v>
      </c>
      <c r="O122" s="103">
        <f t="shared" si="13"/>
        <v>0</v>
      </c>
      <c r="P122" s="103">
        <f t="shared" si="13"/>
        <v>0</v>
      </c>
      <c r="Q122" s="117">
        <f t="shared" si="14"/>
        <v>0</v>
      </c>
      <c r="R122" s="121">
        <f t="shared" si="15"/>
        <v>225</v>
      </c>
      <c r="S122" s="121">
        <f t="shared" si="16"/>
        <v>7260.750000000001</v>
      </c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</row>
    <row r="123" spans="3:37" s="9" customFormat="1" ht="12.75">
      <c r="C123" s="44"/>
      <c r="D123" s="58"/>
      <c r="E123" s="41"/>
      <c r="F123" s="54"/>
      <c r="G123" s="71"/>
      <c r="H123" s="20">
        <f t="shared" si="11"/>
        <v>0</v>
      </c>
      <c r="I123" s="103">
        <f t="shared" si="20"/>
        <v>0</v>
      </c>
      <c r="J123" s="103">
        <f t="shared" si="17"/>
        <v>0</v>
      </c>
      <c r="K123" s="104"/>
      <c r="L123" s="105"/>
      <c r="M123" s="105">
        <f t="shared" si="19"/>
        <v>0</v>
      </c>
      <c r="N123" s="106">
        <f t="shared" si="12"/>
        <v>0</v>
      </c>
      <c r="O123" s="103">
        <f t="shared" si="13"/>
        <v>0</v>
      </c>
      <c r="P123" s="103">
        <f t="shared" si="13"/>
        <v>0</v>
      </c>
      <c r="Q123" s="117">
        <f t="shared" si="14"/>
        <v>0</v>
      </c>
      <c r="R123" s="121">
        <f t="shared" si="15"/>
        <v>0</v>
      </c>
      <c r="S123" s="121">
        <f t="shared" si="16"/>
        <v>0</v>
      </c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</row>
    <row r="124" spans="3:37" s="9" customFormat="1" ht="12.75">
      <c r="C124" s="65" t="s">
        <v>163</v>
      </c>
      <c r="D124" s="72" t="s">
        <v>164</v>
      </c>
      <c r="E124" s="41"/>
      <c r="F124" s="20"/>
      <c r="G124" s="20"/>
      <c r="H124" s="79">
        <f>SUM(H125:H143)</f>
        <v>800097.3746000001</v>
      </c>
      <c r="I124" s="103">
        <f t="shared" si="20"/>
        <v>0</v>
      </c>
      <c r="J124" s="103">
        <f t="shared" si="17"/>
        <v>0</v>
      </c>
      <c r="K124" s="104"/>
      <c r="L124" s="105"/>
      <c r="M124" s="105">
        <f t="shared" si="19"/>
        <v>0</v>
      </c>
      <c r="N124" s="106">
        <f t="shared" si="12"/>
        <v>0</v>
      </c>
      <c r="O124" s="103">
        <f t="shared" si="13"/>
        <v>0</v>
      </c>
      <c r="P124" s="103">
        <f t="shared" si="13"/>
        <v>0</v>
      </c>
      <c r="Q124" s="117">
        <f t="shared" si="14"/>
        <v>0</v>
      </c>
      <c r="R124" s="121">
        <f t="shared" si="15"/>
        <v>0</v>
      </c>
      <c r="S124" s="121">
        <f t="shared" si="16"/>
        <v>0</v>
      </c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</row>
    <row r="125" spans="3:37" s="9" customFormat="1" ht="38.25">
      <c r="C125" s="44" t="s">
        <v>193</v>
      </c>
      <c r="D125" s="42" t="s">
        <v>165</v>
      </c>
      <c r="E125" s="59" t="s">
        <v>26</v>
      </c>
      <c r="F125" s="60">
        <v>1980</v>
      </c>
      <c r="G125" s="20">
        <v>25.91</v>
      </c>
      <c r="H125" s="20">
        <f t="shared" si="11"/>
        <v>51301.8</v>
      </c>
      <c r="I125" s="103">
        <f t="shared" si="20"/>
        <v>0</v>
      </c>
      <c r="J125" s="103">
        <f t="shared" si="17"/>
        <v>0</v>
      </c>
      <c r="K125" s="104">
        <f t="shared" si="18"/>
        <v>0</v>
      </c>
      <c r="L125" s="105"/>
      <c r="M125" s="105">
        <f t="shared" si="19"/>
        <v>0</v>
      </c>
      <c r="N125" s="106">
        <f t="shared" si="12"/>
        <v>0</v>
      </c>
      <c r="O125" s="103">
        <f t="shared" si="13"/>
        <v>0</v>
      </c>
      <c r="P125" s="103">
        <f t="shared" si="13"/>
        <v>0</v>
      </c>
      <c r="Q125" s="117">
        <f t="shared" si="14"/>
        <v>0</v>
      </c>
      <c r="R125" s="121">
        <f t="shared" si="15"/>
        <v>1980</v>
      </c>
      <c r="S125" s="121">
        <f t="shared" si="16"/>
        <v>51301.8</v>
      </c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</row>
    <row r="126" spans="3:37" s="9" customFormat="1" ht="12.75">
      <c r="C126" s="44" t="s">
        <v>194</v>
      </c>
      <c r="D126" s="42" t="s">
        <v>166</v>
      </c>
      <c r="E126" s="41" t="s">
        <v>12</v>
      </c>
      <c r="F126" s="52">
        <v>102</v>
      </c>
      <c r="G126" s="20">
        <v>13.98</v>
      </c>
      <c r="H126" s="20">
        <f t="shared" si="11"/>
        <v>1425.96</v>
      </c>
      <c r="I126" s="103">
        <f t="shared" si="20"/>
        <v>0</v>
      </c>
      <c r="J126" s="103">
        <f t="shared" si="17"/>
        <v>0</v>
      </c>
      <c r="K126" s="104">
        <f t="shared" si="18"/>
        <v>0</v>
      </c>
      <c r="L126" s="105"/>
      <c r="M126" s="105">
        <f t="shared" si="19"/>
        <v>0</v>
      </c>
      <c r="N126" s="106">
        <f t="shared" si="12"/>
        <v>0</v>
      </c>
      <c r="O126" s="103">
        <f t="shared" si="13"/>
        <v>0</v>
      </c>
      <c r="P126" s="103">
        <f t="shared" si="13"/>
        <v>0</v>
      </c>
      <c r="Q126" s="117">
        <f t="shared" si="14"/>
        <v>0</v>
      </c>
      <c r="R126" s="121">
        <f t="shared" si="15"/>
        <v>102</v>
      </c>
      <c r="S126" s="121">
        <f t="shared" si="16"/>
        <v>1425.96</v>
      </c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</row>
    <row r="127" spans="3:37" s="9" customFormat="1" ht="38.25">
      <c r="C127" s="44" t="s">
        <v>195</v>
      </c>
      <c r="D127" s="42" t="s">
        <v>167</v>
      </c>
      <c r="E127" s="59" t="s">
        <v>12</v>
      </c>
      <c r="F127" s="60">
        <v>114</v>
      </c>
      <c r="G127" s="20">
        <v>105.35</v>
      </c>
      <c r="H127" s="20">
        <f t="shared" si="11"/>
        <v>12009.9</v>
      </c>
      <c r="I127" s="103">
        <f t="shared" si="20"/>
        <v>0</v>
      </c>
      <c r="J127" s="103">
        <f t="shared" si="17"/>
        <v>0</v>
      </c>
      <c r="K127" s="104">
        <f t="shared" si="18"/>
        <v>0</v>
      </c>
      <c r="L127" s="105"/>
      <c r="M127" s="105">
        <f t="shared" si="19"/>
        <v>0</v>
      </c>
      <c r="N127" s="106">
        <f t="shared" si="12"/>
        <v>0</v>
      </c>
      <c r="O127" s="103">
        <f t="shared" si="13"/>
        <v>0</v>
      </c>
      <c r="P127" s="103">
        <f t="shared" si="13"/>
        <v>0</v>
      </c>
      <c r="Q127" s="117">
        <f t="shared" si="14"/>
        <v>0</v>
      </c>
      <c r="R127" s="121">
        <f t="shared" si="15"/>
        <v>114</v>
      </c>
      <c r="S127" s="121">
        <f t="shared" si="16"/>
        <v>12009.9</v>
      </c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</row>
    <row r="128" spans="3:37" s="9" customFormat="1" ht="12.75">
      <c r="C128" s="44" t="s">
        <v>196</v>
      </c>
      <c r="D128" s="42" t="s">
        <v>168</v>
      </c>
      <c r="E128" s="41" t="s">
        <v>26</v>
      </c>
      <c r="F128" s="52">
        <v>1980</v>
      </c>
      <c r="G128" s="20">
        <v>11.99</v>
      </c>
      <c r="H128" s="20">
        <f t="shared" si="11"/>
        <v>23740.2</v>
      </c>
      <c r="I128" s="103">
        <f t="shared" si="20"/>
        <v>0</v>
      </c>
      <c r="J128" s="103">
        <f t="shared" si="17"/>
        <v>0</v>
      </c>
      <c r="K128" s="104">
        <f t="shared" si="18"/>
        <v>0</v>
      </c>
      <c r="L128" s="105"/>
      <c r="M128" s="105">
        <f t="shared" si="19"/>
        <v>0</v>
      </c>
      <c r="N128" s="106">
        <f t="shared" si="12"/>
        <v>0</v>
      </c>
      <c r="O128" s="103">
        <f t="shared" si="13"/>
        <v>0</v>
      </c>
      <c r="P128" s="103">
        <f t="shared" si="13"/>
        <v>0</v>
      </c>
      <c r="Q128" s="117">
        <f t="shared" si="14"/>
        <v>0</v>
      </c>
      <c r="R128" s="121">
        <f t="shared" si="15"/>
        <v>1980</v>
      </c>
      <c r="S128" s="121">
        <f t="shared" si="16"/>
        <v>23740.2</v>
      </c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</row>
    <row r="129" spans="3:37" s="9" customFormat="1" ht="25.5">
      <c r="C129" s="44" t="s">
        <v>197</v>
      </c>
      <c r="D129" s="61" t="s">
        <v>169</v>
      </c>
      <c r="E129" s="59" t="s">
        <v>26</v>
      </c>
      <c r="F129" s="60">
        <v>11340</v>
      </c>
      <c r="G129" s="20">
        <v>4.75</v>
      </c>
      <c r="H129" s="20">
        <f t="shared" si="11"/>
        <v>53865</v>
      </c>
      <c r="I129" s="103">
        <f t="shared" si="20"/>
        <v>0</v>
      </c>
      <c r="J129" s="103">
        <f t="shared" si="17"/>
        <v>0</v>
      </c>
      <c r="K129" s="104">
        <f t="shared" si="18"/>
        <v>0</v>
      </c>
      <c r="L129" s="105"/>
      <c r="M129" s="105">
        <f t="shared" si="19"/>
        <v>0</v>
      </c>
      <c r="N129" s="106">
        <f t="shared" si="12"/>
        <v>0</v>
      </c>
      <c r="O129" s="103">
        <f t="shared" si="13"/>
        <v>0</v>
      </c>
      <c r="P129" s="103">
        <f t="shared" si="13"/>
        <v>0</v>
      </c>
      <c r="Q129" s="117">
        <f t="shared" si="14"/>
        <v>0</v>
      </c>
      <c r="R129" s="121">
        <f t="shared" si="15"/>
        <v>11340</v>
      </c>
      <c r="S129" s="121">
        <f t="shared" si="16"/>
        <v>53865</v>
      </c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</row>
    <row r="130" spans="3:37" s="9" customFormat="1" ht="25.5">
      <c r="C130" s="44" t="s">
        <v>198</v>
      </c>
      <c r="D130" s="61" t="s">
        <v>170</v>
      </c>
      <c r="E130" s="59" t="s">
        <v>26</v>
      </c>
      <c r="F130" s="60">
        <v>1763</v>
      </c>
      <c r="G130" s="20">
        <v>6.37</v>
      </c>
      <c r="H130" s="20">
        <f t="shared" si="11"/>
        <v>11230.31</v>
      </c>
      <c r="I130" s="103">
        <f t="shared" si="20"/>
        <v>0</v>
      </c>
      <c r="J130" s="103">
        <f t="shared" si="17"/>
        <v>0</v>
      </c>
      <c r="K130" s="104">
        <f t="shared" si="18"/>
        <v>0</v>
      </c>
      <c r="L130" s="105"/>
      <c r="M130" s="105">
        <f t="shared" si="19"/>
        <v>0</v>
      </c>
      <c r="N130" s="106">
        <f t="shared" si="12"/>
        <v>0</v>
      </c>
      <c r="O130" s="103">
        <f t="shared" si="13"/>
        <v>0</v>
      </c>
      <c r="P130" s="103">
        <f t="shared" si="13"/>
        <v>0</v>
      </c>
      <c r="Q130" s="117">
        <f t="shared" si="14"/>
        <v>0</v>
      </c>
      <c r="R130" s="121">
        <f t="shared" si="15"/>
        <v>1763</v>
      </c>
      <c r="S130" s="121">
        <f t="shared" si="16"/>
        <v>11230.31</v>
      </c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</row>
    <row r="131" spans="3:37" s="9" customFormat="1" ht="102">
      <c r="C131" s="44" t="s">
        <v>199</v>
      </c>
      <c r="D131" s="42" t="s">
        <v>171</v>
      </c>
      <c r="E131" s="39" t="s">
        <v>12</v>
      </c>
      <c r="F131" s="52">
        <v>483</v>
      </c>
      <c r="G131" s="20">
        <v>8.72</v>
      </c>
      <c r="H131" s="20">
        <f t="shared" si="11"/>
        <v>4211.76</v>
      </c>
      <c r="I131" s="103">
        <f t="shared" si="20"/>
        <v>0</v>
      </c>
      <c r="J131" s="103">
        <f t="shared" si="17"/>
        <v>0</v>
      </c>
      <c r="K131" s="104">
        <f t="shared" si="18"/>
        <v>0</v>
      </c>
      <c r="L131" s="105"/>
      <c r="M131" s="105">
        <f t="shared" si="19"/>
        <v>0</v>
      </c>
      <c r="N131" s="106">
        <f t="shared" si="12"/>
        <v>0</v>
      </c>
      <c r="O131" s="103">
        <f t="shared" si="13"/>
        <v>0</v>
      </c>
      <c r="P131" s="103">
        <f t="shared" si="13"/>
        <v>0</v>
      </c>
      <c r="Q131" s="117">
        <f t="shared" si="14"/>
        <v>0</v>
      </c>
      <c r="R131" s="121">
        <f t="shared" si="15"/>
        <v>483</v>
      </c>
      <c r="S131" s="121">
        <f t="shared" si="16"/>
        <v>4211.76</v>
      </c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</row>
    <row r="132" spans="3:37" s="9" customFormat="1" ht="12.75">
      <c r="C132" s="44" t="s">
        <v>200</v>
      </c>
      <c r="D132" s="42" t="s">
        <v>172</v>
      </c>
      <c r="E132" s="41" t="s">
        <v>12</v>
      </c>
      <c r="F132" s="52">
        <v>19</v>
      </c>
      <c r="G132" s="20">
        <v>8</v>
      </c>
      <c r="H132" s="20">
        <f t="shared" si="11"/>
        <v>152</v>
      </c>
      <c r="I132" s="103">
        <f t="shared" si="20"/>
        <v>0</v>
      </c>
      <c r="J132" s="103">
        <f t="shared" si="17"/>
        <v>0</v>
      </c>
      <c r="K132" s="104">
        <f t="shared" si="18"/>
        <v>0</v>
      </c>
      <c r="L132" s="105"/>
      <c r="M132" s="105">
        <f t="shared" si="19"/>
        <v>0</v>
      </c>
      <c r="N132" s="106">
        <f t="shared" si="12"/>
        <v>0</v>
      </c>
      <c r="O132" s="103">
        <f t="shared" si="13"/>
        <v>0</v>
      </c>
      <c r="P132" s="103">
        <f t="shared" si="13"/>
        <v>0</v>
      </c>
      <c r="Q132" s="117">
        <f t="shared" si="14"/>
        <v>0</v>
      </c>
      <c r="R132" s="121">
        <f t="shared" si="15"/>
        <v>19</v>
      </c>
      <c r="S132" s="121">
        <f t="shared" si="16"/>
        <v>152</v>
      </c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</row>
    <row r="133" spans="3:37" s="9" customFormat="1" ht="12.75">
      <c r="C133" s="44" t="s">
        <v>201</v>
      </c>
      <c r="D133" s="42" t="s">
        <v>173</v>
      </c>
      <c r="E133" s="41" t="s">
        <v>12</v>
      </c>
      <c r="F133" s="52">
        <v>133</v>
      </c>
      <c r="G133" s="20">
        <v>65.79</v>
      </c>
      <c r="H133" s="20">
        <f t="shared" si="11"/>
        <v>8750.070000000002</v>
      </c>
      <c r="I133" s="103">
        <f t="shared" si="20"/>
        <v>0</v>
      </c>
      <c r="J133" s="103">
        <f t="shared" si="17"/>
        <v>0</v>
      </c>
      <c r="K133" s="104">
        <f t="shared" si="18"/>
        <v>0</v>
      </c>
      <c r="L133" s="105"/>
      <c r="M133" s="105">
        <f t="shared" si="19"/>
        <v>0</v>
      </c>
      <c r="N133" s="106">
        <f t="shared" si="12"/>
        <v>0</v>
      </c>
      <c r="O133" s="103">
        <f t="shared" si="13"/>
        <v>0</v>
      </c>
      <c r="P133" s="103">
        <f t="shared" si="13"/>
        <v>0</v>
      </c>
      <c r="Q133" s="117">
        <f t="shared" si="14"/>
        <v>0</v>
      </c>
      <c r="R133" s="121">
        <f t="shared" si="15"/>
        <v>133</v>
      </c>
      <c r="S133" s="121">
        <f t="shared" si="16"/>
        <v>8750.070000000002</v>
      </c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</row>
    <row r="134" spans="3:37" s="9" customFormat="1" ht="12.75">
      <c r="C134" s="44" t="s">
        <v>202</v>
      </c>
      <c r="D134" s="42" t="s">
        <v>174</v>
      </c>
      <c r="E134" s="41" t="s">
        <v>12</v>
      </c>
      <c r="F134" s="52">
        <v>38</v>
      </c>
      <c r="G134" s="20">
        <v>2.54</v>
      </c>
      <c r="H134" s="20">
        <f t="shared" si="11"/>
        <v>96.52</v>
      </c>
      <c r="I134" s="103">
        <f aca="true" t="shared" si="21" ref="I134:I143">T134+U134+V134+W134+X134+Y134+Z134+AA134+AB134+AC134+AD134+AE134+AF134+AG134+AH134+AI134+AJ134+AK134</f>
        <v>0</v>
      </c>
      <c r="J134" s="103">
        <f t="shared" si="17"/>
        <v>0</v>
      </c>
      <c r="K134" s="104">
        <f t="shared" si="18"/>
        <v>0</v>
      </c>
      <c r="L134" s="105"/>
      <c r="M134" s="105">
        <f t="shared" si="19"/>
        <v>0</v>
      </c>
      <c r="N134" s="106">
        <f t="shared" si="12"/>
        <v>0</v>
      </c>
      <c r="O134" s="103">
        <f t="shared" si="13"/>
        <v>0</v>
      </c>
      <c r="P134" s="103">
        <f t="shared" si="13"/>
        <v>0</v>
      </c>
      <c r="Q134" s="117">
        <f t="shared" si="14"/>
        <v>0</v>
      </c>
      <c r="R134" s="121">
        <f t="shared" si="15"/>
        <v>38</v>
      </c>
      <c r="S134" s="121">
        <f t="shared" si="16"/>
        <v>96.52</v>
      </c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</row>
    <row r="135" spans="3:37" s="9" customFormat="1" ht="38.25">
      <c r="C135" s="44" t="s">
        <v>203</v>
      </c>
      <c r="D135" s="42" t="s">
        <v>175</v>
      </c>
      <c r="E135" s="41" t="s">
        <v>26</v>
      </c>
      <c r="F135" s="60">
        <v>280</v>
      </c>
      <c r="G135" s="20">
        <v>13.19</v>
      </c>
      <c r="H135" s="20">
        <f t="shared" si="11"/>
        <v>3693.2</v>
      </c>
      <c r="I135" s="103">
        <f t="shared" si="21"/>
        <v>0</v>
      </c>
      <c r="J135" s="103">
        <f t="shared" si="17"/>
        <v>0</v>
      </c>
      <c r="K135" s="104">
        <f t="shared" si="18"/>
        <v>0</v>
      </c>
      <c r="L135" s="105"/>
      <c r="M135" s="105">
        <f t="shared" si="19"/>
        <v>0</v>
      </c>
      <c r="N135" s="106">
        <f t="shared" si="12"/>
        <v>0</v>
      </c>
      <c r="O135" s="103">
        <f t="shared" si="13"/>
        <v>0</v>
      </c>
      <c r="P135" s="103">
        <f t="shared" si="13"/>
        <v>0</v>
      </c>
      <c r="Q135" s="117">
        <f t="shared" si="14"/>
        <v>0</v>
      </c>
      <c r="R135" s="121">
        <f t="shared" si="15"/>
        <v>280</v>
      </c>
      <c r="S135" s="121">
        <f t="shared" si="16"/>
        <v>3693.2</v>
      </c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</row>
    <row r="136" spans="3:37" s="9" customFormat="1" ht="25.5">
      <c r="C136" s="44" t="s">
        <v>204</v>
      </c>
      <c r="D136" s="55" t="s">
        <v>176</v>
      </c>
      <c r="E136" s="56" t="s">
        <v>12</v>
      </c>
      <c r="F136" s="60">
        <v>19</v>
      </c>
      <c r="G136" s="20">
        <v>1.82</v>
      </c>
      <c r="H136" s="20">
        <f t="shared" si="11"/>
        <v>34.58</v>
      </c>
      <c r="I136" s="103">
        <f t="shared" si="21"/>
        <v>0</v>
      </c>
      <c r="J136" s="103">
        <f t="shared" si="17"/>
        <v>0</v>
      </c>
      <c r="K136" s="104">
        <f t="shared" si="18"/>
        <v>0</v>
      </c>
      <c r="L136" s="105"/>
      <c r="M136" s="105">
        <f t="shared" si="19"/>
        <v>0</v>
      </c>
      <c r="N136" s="106">
        <f t="shared" si="12"/>
        <v>0</v>
      </c>
      <c r="O136" s="103">
        <f t="shared" si="13"/>
        <v>0</v>
      </c>
      <c r="P136" s="103">
        <f t="shared" si="13"/>
        <v>0</v>
      </c>
      <c r="Q136" s="117">
        <f t="shared" si="14"/>
        <v>0</v>
      </c>
      <c r="R136" s="121">
        <f t="shared" si="15"/>
        <v>19</v>
      </c>
      <c r="S136" s="121">
        <f t="shared" si="16"/>
        <v>34.58</v>
      </c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</row>
    <row r="137" spans="3:37" s="9" customFormat="1" ht="12.75">
      <c r="C137" s="44" t="s">
        <v>205</v>
      </c>
      <c r="D137" s="42" t="s">
        <v>177</v>
      </c>
      <c r="E137" s="41" t="s">
        <v>12</v>
      </c>
      <c r="F137" s="48">
        <v>102</v>
      </c>
      <c r="G137" s="20">
        <v>18.45</v>
      </c>
      <c r="H137" s="20">
        <f t="shared" si="11"/>
        <v>1881.8999999999999</v>
      </c>
      <c r="I137" s="103">
        <f t="shared" si="21"/>
        <v>0</v>
      </c>
      <c r="J137" s="103">
        <f t="shared" si="17"/>
        <v>0</v>
      </c>
      <c r="K137" s="104">
        <f t="shared" si="18"/>
        <v>0</v>
      </c>
      <c r="L137" s="105"/>
      <c r="M137" s="105">
        <f t="shared" si="19"/>
        <v>0</v>
      </c>
      <c r="N137" s="106">
        <f t="shared" si="12"/>
        <v>0</v>
      </c>
      <c r="O137" s="103">
        <f t="shared" si="13"/>
        <v>0</v>
      </c>
      <c r="P137" s="103">
        <f t="shared" si="13"/>
        <v>0</v>
      </c>
      <c r="Q137" s="117">
        <f t="shared" si="14"/>
        <v>0</v>
      </c>
      <c r="R137" s="121">
        <f t="shared" si="15"/>
        <v>102</v>
      </c>
      <c r="S137" s="121">
        <f t="shared" si="16"/>
        <v>1881.8999999999999</v>
      </c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</row>
    <row r="138" spans="3:37" s="9" customFormat="1" ht="12.75">
      <c r="C138" s="44" t="s">
        <v>206</v>
      </c>
      <c r="D138" s="42" t="s">
        <v>125</v>
      </c>
      <c r="E138" s="41" t="s">
        <v>9</v>
      </c>
      <c r="F138" s="52">
        <v>453</v>
      </c>
      <c r="G138" s="20">
        <v>36.46</v>
      </c>
      <c r="H138" s="20">
        <f t="shared" si="11"/>
        <v>16516.38</v>
      </c>
      <c r="I138" s="103">
        <f t="shared" si="21"/>
        <v>0</v>
      </c>
      <c r="J138" s="103">
        <f t="shared" si="17"/>
        <v>0</v>
      </c>
      <c r="K138" s="104">
        <f t="shared" si="18"/>
        <v>0</v>
      </c>
      <c r="L138" s="105"/>
      <c r="M138" s="105">
        <f t="shared" si="19"/>
        <v>0</v>
      </c>
      <c r="N138" s="106">
        <f t="shared" si="12"/>
        <v>0</v>
      </c>
      <c r="O138" s="103">
        <f t="shared" si="13"/>
        <v>0</v>
      </c>
      <c r="P138" s="103">
        <f t="shared" si="13"/>
        <v>0</v>
      </c>
      <c r="Q138" s="117">
        <f t="shared" si="14"/>
        <v>0</v>
      </c>
      <c r="R138" s="121">
        <f t="shared" si="15"/>
        <v>453</v>
      </c>
      <c r="S138" s="121">
        <f t="shared" si="16"/>
        <v>16516.38</v>
      </c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</row>
    <row r="139" spans="3:37" s="9" customFormat="1" ht="12.75">
      <c r="C139" s="44" t="s">
        <v>207</v>
      </c>
      <c r="D139" s="42" t="s">
        <v>178</v>
      </c>
      <c r="E139" s="41" t="s">
        <v>9</v>
      </c>
      <c r="F139" s="52">
        <v>383</v>
      </c>
      <c r="G139" s="20">
        <v>38.43</v>
      </c>
      <c r="H139" s="20">
        <f t="shared" si="11"/>
        <v>14718.69</v>
      </c>
      <c r="I139" s="103">
        <f t="shared" si="21"/>
        <v>0</v>
      </c>
      <c r="J139" s="103">
        <f t="shared" si="17"/>
        <v>0</v>
      </c>
      <c r="K139" s="104">
        <f t="shared" si="18"/>
        <v>0</v>
      </c>
      <c r="L139" s="105"/>
      <c r="M139" s="105">
        <f t="shared" si="19"/>
        <v>0</v>
      </c>
      <c r="N139" s="106">
        <f t="shared" si="12"/>
        <v>0</v>
      </c>
      <c r="O139" s="103">
        <f t="shared" si="13"/>
        <v>0</v>
      </c>
      <c r="P139" s="103">
        <f t="shared" si="13"/>
        <v>0</v>
      </c>
      <c r="Q139" s="117">
        <f t="shared" si="14"/>
        <v>0</v>
      </c>
      <c r="R139" s="121">
        <f t="shared" si="15"/>
        <v>383</v>
      </c>
      <c r="S139" s="121">
        <f t="shared" si="16"/>
        <v>14718.69</v>
      </c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</row>
    <row r="140" spans="3:37" s="9" customFormat="1" ht="38.25">
      <c r="C140" s="44" t="s">
        <v>208</v>
      </c>
      <c r="D140" s="42" t="s">
        <v>179</v>
      </c>
      <c r="E140" s="41" t="s">
        <v>12</v>
      </c>
      <c r="F140" s="48">
        <v>95</v>
      </c>
      <c r="G140" s="20">
        <v>1625.14</v>
      </c>
      <c r="H140" s="20">
        <f t="shared" si="11"/>
        <v>154388.30000000002</v>
      </c>
      <c r="I140" s="103">
        <f t="shared" si="21"/>
        <v>0</v>
      </c>
      <c r="J140" s="103">
        <f t="shared" si="17"/>
        <v>0</v>
      </c>
      <c r="K140" s="104">
        <f t="shared" si="18"/>
        <v>0</v>
      </c>
      <c r="L140" s="105"/>
      <c r="M140" s="105">
        <f t="shared" si="19"/>
        <v>0</v>
      </c>
      <c r="N140" s="106">
        <f t="shared" si="12"/>
        <v>0</v>
      </c>
      <c r="O140" s="103">
        <f t="shared" si="13"/>
        <v>0</v>
      </c>
      <c r="P140" s="103">
        <f t="shared" si="13"/>
        <v>0</v>
      </c>
      <c r="Q140" s="117">
        <f t="shared" si="14"/>
        <v>0</v>
      </c>
      <c r="R140" s="121">
        <f t="shared" si="15"/>
        <v>95</v>
      </c>
      <c r="S140" s="121">
        <f t="shared" si="16"/>
        <v>154388.30000000002</v>
      </c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</row>
    <row r="141" spans="3:37" s="9" customFormat="1" ht="25.5">
      <c r="C141" s="44" t="s">
        <v>209</v>
      </c>
      <c r="D141" s="42" t="s">
        <v>235</v>
      </c>
      <c r="E141" s="41" t="s">
        <v>12</v>
      </c>
      <c r="F141" s="48">
        <v>184</v>
      </c>
      <c r="G141" s="20">
        <v>2327.34</v>
      </c>
      <c r="H141" s="20">
        <f t="shared" si="11"/>
        <v>428230.56000000006</v>
      </c>
      <c r="I141" s="103">
        <f t="shared" si="21"/>
        <v>0</v>
      </c>
      <c r="J141" s="103">
        <f t="shared" si="17"/>
        <v>0</v>
      </c>
      <c r="K141" s="104">
        <f t="shared" si="18"/>
        <v>0</v>
      </c>
      <c r="L141" s="105"/>
      <c r="M141" s="105">
        <f t="shared" si="19"/>
        <v>0</v>
      </c>
      <c r="N141" s="106">
        <f t="shared" si="12"/>
        <v>0</v>
      </c>
      <c r="O141" s="103">
        <f t="shared" si="13"/>
        <v>0</v>
      </c>
      <c r="P141" s="103">
        <f t="shared" si="13"/>
        <v>0</v>
      </c>
      <c r="Q141" s="117">
        <f t="shared" si="14"/>
        <v>0</v>
      </c>
      <c r="R141" s="121">
        <f t="shared" si="15"/>
        <v>184</v>
      </c>
      <c r="S141" s="121">
        <f t="shared" si="16"/>
        <v>428230.56000000006</v>
      </c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</row>
    <row r="142" spans="3:37" s="9" customFormat="1" ht="25.5">
      <c r="C142" s="44" t="s">
        <v>210</v>
      </c>
      <c r="D142" s="61" t="s">
        <v>180</v>
      </c>
      <c r="E142" s="59" t="s">
        <v>181</v>
      </c>
      <c r="F142" s="60">
        <v>35.63</v>
      </c>
      <c r="G142" s="20">
        <v>308.42</v>
      </c>
      <c r="H142" s="20">
        <f t="shared" si="11"/>
        <v>10989.004600000002</v>
      </c>
      <c r="I142" s="103">
        <f t="shared" si="21"/>
        <v>0</v>
      </c>
      <c r="J142" s="103">
        <f t="shared" si="17"/>
        <v>0</v>
      </c>
      <c r="K142" s="104">
        <f t="shared" si="18"/>
        <v>0</v>
      </c>
      <c r="L142" s="105"/>
      <c r="M142" s="105">
        <f t="shared" si="19"/>
        <v>0</v>
      </c>
      <c r="N142" s="106">
        <f t="shared" si="12"/>
        <v>0</v>
      </c>
      <c r="O142" s="103">
        <f t="shared" si="13"/>
        <v>0</v>
      </c>
      <c r="P142" s="103">
        <f t="shared" si="13"/>
        <v>0</v>
      </c>
      <c r="Q142" s="117">
        <f t="shared" si="14"/>
        <v>0</v>
      </c>
      <c r="R142" s="121">
        <f t="shared" si="15"/>
        <v>35.63</v>
      </c>
      <c r="S142" s="121">
        <f t="shared" si="16"/>
        <v>10989.004600000002</v>
      </c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</row>
    <row r="143" spans="3:37" s="9" customFormat="1" ht="25.5">
      <c r="C143" s="44" t="s">
        <v>211</v>
      </c>
      <c r="D143" s="55" t="s">
        <v>182</v>
      </c>
      <c r="E143" s="56" t="s">
        <v>12</v>
      </c>
      <c r="F143" s="60">
        <v>184</v>
      </c>
      <c r="G143" s="20">
        <v>15.53</v>
      </c>
      <c r="H143" s="20">
        <f>F143*G143+3.72</f>
        <v>2861.24</v>
      </c>
      <c r="I143" s="103">
        <f t="shared" si="21"/>
        <v>0</v>
      </c>
      <c r="J143" s="103">
        <f t="shared" si="17"/>
        <v>0</v>
      </c>
      <c r="K143" s="104">
        <f t="shared" si="18"/>
        <v>0</v>
      </c>
      <c r="L143" s="105"/>
      <c r="M143" s="105">
        <f t="shared" si="19"/>
        <v>0</v>
      </c>
      <c r="N143" s="106">
        <f t="shared" si="12"/>
        <v>0</v>
      </c>
      <c r="O143" s="103">
        <f t="shared" si="13"/>
        <v>0</v>
      </c>
      <c r="P143" s="103">
        <f t="shared" si="13"/>
        <v>0</v>
      </c>
      <c r="Q143" s="117">
        <f t="shared" si="14"/>
        <v>0</v>
      </c>
      <c r="R143" s="121">
        <f t="shared" si="15"/>
        <v>184</v>
      </c>
      <c r="S143" s="121">
        <f t="shared" si="16"/>
        <v>2857.52</v>
      </c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</row>
    <row r="144" spans="3:37" s="9" customFormat="1" ht="12.75">
      <c r="C144" s="28"/>
      <c r="D144" s="34"/>
      <c r="E144" s="36"/>
      <c r="F144" s="20"/>
      <c r="G144" s="71"/>
      <c r="H144" s="71"/>
      <c r="I144" s="103"/>
      <c r="J144" s="103"/>
      <c r="K144" s="104"/>
      <c r="L144" s="105"/>
      <c r="M144" s="105"/>
      <c r="N144" s="106">
        <f>IF(L144&gt;0,M144/(F144*G144),L144)</f>
        <v>0</v>
      </c>
      <c r="O144" s="103">
        <f>L144+I144</f>
        <v>0</v>
      </c>
      <c r="P144" s="103">
        <f>M144+J144</f>
        <v>0</v>
      </c>
      <c r="Q144" s="117">
        <f>IF(O144&gt;0,P144/(F144*G144),O144)</f>
        <v>0</v>
      </c>
      <c r="R144" s="121">
        <f t="shared" si="15"/>
        <v>0</v>
      </c>
      <c r="S144" s="121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</row>
    <row r="145" spans="3:37" s="10" customFormat="1" ht="21" customHeight="1">
      <c r="C145" s="128" t="s">
        <v>7</v>
      </c>
      <c r="D145" s="128"/>
      <c r="E145" s="78"/>
      <c r="F145" s="77"/>
      <c r="G145" s="136">
        <f>H16+H29+H34+H41+H55+H64+H86+H99+H118+H124</f>
        <v>6761880.259530189</v>
      </c>
      <c r="H145" s="136"/>
      <c r="I145" s="103"/>
      <c r="J145" s="107">
        <f>SUM(J16:J144)</f>
        <v>787190.9641999999</v>
      </c>
      <c r="K145" s="108">
        <f>J145/G145</f>
        <v>0.11641598697204576</v>
      </c>
      <c r="L145" s="105"/>
      <c r="M145" s="109">
        <f>SUM(M16:M144)</f>
        <v>167427.9053</v>
      </c>
      <c r="N145" s="110">
        <f>M145/G145</f>
        <v>0.024760554590422867</v>
      </c>
      <c r="O145" s="103"/>
      <c r="P145" s="107">
        <f>SUM(P16:P144)</f>
        <v>954618.8694999999</v>
      </c>
      <c r="Q145" s="118">
        <f>P145/G145</f>
        <v>0.14117654156246862</v>
      </c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</row>
    <row r="146" spans="3:17" s="10" customFormat="1" ht="15.75" customHeight="1">
      <c r="C146" s="23"/>
      <c r="D146" s="23"/>
      <c r="E146" s="11"/>
      <c r="F146" s="12"/>
      <c r="G146" s="12"/>
      <c r="H146" s="12"/>
      <c r="I146" s="13"/>
      <c r="J146" s="111"/>
      <c r="K146" s="112"/>
      <c r="L146" s="13"/>
      <c r="M146" s="111"/>
      <c r="N146" s="112"/>
      <c r="O146" s="13"/>
      <c r="P146" s="111"/>
      <c r="Q146" s="112"/>
    </row>
    <row r="147" spans="3:19" s="10" customFormat="1" ht="15.75" customHeight="1">
      <c r="C147" s="23"/>
      <c r="D147" s="23"/>
      <c r="E147" s="11"/>
      <c r="F147" s="12"/>
      <c r="G147" s="12"/>
      <c r="H147" s="12"/>
      <c r="I147" s="13"/>
      <c r="J147" s="111"/>
      <c r="K147" s="112"/>
      <c r="L147" s="13"/>
      <c r="M147" s="111"/>
      <c r="N147" s="112"/>
      <c r="O147" s="13"/>
      <c r="P147" s="111"/>
      <c r="Q147" s="112"/>
      <c r="S147" s="121">
        <f>SUM(S15:S145)</f>
        <v>5807257.67003019</v>
      </c>
    </row>
    <row r="148" spans="3:17" s="10" customFormat="1" ht="15.75" customHeight="1">
      <c r="C148" s="29"/>
      <c r="E148" s="131">
        <f>G145</f>
        <v>6761880.259530189</v>
      </c>
      <c r="F148" s="131"/>
      <c r="G148" s="13"/>
      <c r="H148" s="13"/>
      <c r="I148" s="13"/>
      <c r="J148" s="111"/>
      <c r="K148" s="112"/>
      <c r="L148" s="113" t="s">
        <v>297</v>
      </c>
      <c r="N148" s="114"/>
      <c r="O148" s="125">
        <f>M145</f>
        <v>167427.9053</v>
      </c>
      <c r="P148" s="125"/>
      <c r="Q148" s="112"/>
    </row>
    <row r="149" spans="3:19" s="10" customFormat="1" ht="15.75" customHeight="1">
      <c r="C149" s="23"/>
      <c r="D149" s="23"/>
      <c r="E149" s="11"/>
      <c r="F149" s="12"/>
      <c r="G149" s="12"/>
      <c r="H149" s="12"/>
      <c r="I149" s="13"/>
      <c r="J149" s="111"/>
      <c r="K149" s="112"/>
      <c r="L149" s="13"/>
      <c r="M149" s="111"/>
      <c r="N149" s="112"/>
      <c r="O149" s="13"/>
      <c r="P149" s="111"/>
      <c r="Q149" s="112"/>
      <c r="S149" s="13">
        <f>J145+S147+M145</f>
        <v>6761876.53953019</v>
      </c>
    </row>
    <row r="150" spans="3:17" s="10" customFormat="1" ht="15.75" customHeight="1">
      <c r="C150" s="23"/>
      <c r="D150" s="23"/>
      <c r="E150" s="11"/>
      <c r="F150" s="73"/>
      <c r="G150" s="12"/>
      <c r="H150" s="12"/>
      <c r="J150" s="112"/>
      <c r="K150" s="112"/>
      <c r="L150" s="13"/>
      <c r="N150" s="112"/>
      <c r="O150" s="126"/>
      <c r="P150" s="126"/>
      <c r="Q150" s="112"/>
    </row>
    <row r="151" spans="3:19" s="10" customFormat="1" ht="15.75" customHeight="1">
      <c r="C151" s="23"/>
      <c r="D151" s="23"/>
      <c r="E151" s="11"/>
      <c r="F151" s="73"/>
      <c r="G151" s="12"/>
      <c r="H151" s="12"/>
      <c r="I151" s="33">
        <f>M145/G145</f>
        <v>0.024760554590422867</v>
      </c>
      <c r="J151" s="112"/>
      <c r="K151" s="112"/>
      <c r="L151" s="13"/>
      <c r="M151" s="73" t="str">
        <f>L14</f>
        <v>4a. MEDIÇÃO</v>
      </c>
      <c r="N151" s="112"/>
      <c r="O151" s="127">
        <f>M145</f>
        <v>167427.9053</v>
      </c>
      <c r="P151" s="127"/>
      <c r="Q151" s="112"/>
      <c r="S151" s="13">
        <f>P145+S147</f>
        <v>6761876.53953019</v>
      </c>
    </row>
    <row r="152" spans="3:17" s="10" customFormat="1" ht="15.75" customHeight="1">
      <c r="C152" s="23"/>
      <c r="D152" s="24"/>
      <c r="E152" s="11"/>
      <c r="F152" s="73"/>
      <c r="G152" s="12"/>
      <c r="H152" s="12"/>
      <c r="I152" s="33">
        <f>P145/G145</f>
        <v>0.14117654156246862</v>
      </c>
      <c r="J152" s="112"/>
      <c r="K152" s="112"/>
      <c r="L152" s="13"/>
      <c r="M152" s="73" t="s">
        <v>271</v>
      </c>
      <c r="N152" s="112"/>
      <c r="O152" s="123">
        <f>P145</f>
        <v>954618.8694999999</v>
      </c>
      <c r="P152" s="123"/>
      <c r="Q152" s="112"/>
    </row>
    <row r="153" spans="3:17" s="10" customFormat="1" ht="15.75" customHeight="1">
      <c r="C153" s="23"/>
      <c r="D153" s="24"/>
      <c r="E153" s="11"/>
      <c r="F153" s="13"/>
      <c r="G153" s="12"/>
      <c r="H153" s="12"/>
      <c r="I153" s="13"/>
      <c r="J153" s="112"/>
      <c r="K153" s="112"/>
      <c r="L153" s="13"/>
      <c r="M153" s="73" t="s">
        <v>272</v>
      </c>
      <c r="N153" s="112"/>
      <c r="O153" s="123">
        <f>G145-O152</f>
        <v>5807261.390030189</v>
      </c>
      <c r="P153" s="123"/>
      <c r="Q153" s="112"/>
    </row>
    <row r="154" spans="3:17" s="10" customFormat="1" ht="15.75" customHeight="1">
      <c r="C154" s="23"/>
      <c r="D154" s="25"/>
      <c r="E154" s="11"/>
      <c r="F154" s="12"/>
      <c r="G154" s="12"/>
      <c r="H154" s="12"/>
      <c r="I154" s="13"/>
      <c r="J154" s="111"/>
      <c r="K154" s="112"/>
      <c r="L154" s="13"/>
      <c r="M154" s="111"/>
      <c r="N154" s="112"/>
      <c r="O154" s="13"/>
      <c r="P154" s="111"/>
      <c r="Q154" s="112"/>
    </row>
    <row r="155" ht="12.75" customHeight="1"/>
    <row r="156" spans="4:16" ht="12.75" customHeight="1">
      <c r="D156" s="27"/>
      <c r="O156" s="123"/>
      <c r="P156" s="123"/>
    </row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spans="5:6" ht="12.75" customHeight="1">
      <c r="E385" s="15"/>
      <c r="F385" s="16"/>
    </row>
    <row r="386" spans="5:6" ht="12.75" customHeight="1">
      <c r="E386" s="15"/>
      <c r="F386" s="16"/>
    </row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</sheetData>
  <sheetProtection/>
  <mergeCells count="21">
    <mergeCell ref="H14:H15"/>
    <mergeCell ref="E148:F148"/>
    <mergeCell ref="G10:H12"/>
    <mergeCell ref="E11:F11"/>
    <mergeCell ref="E12:F12"/>
    <mergeCell ref="E13:F13"/>
    <mergeCell ref="E10:F10"/>
    <mergeCell ref="G145:H145"/>
    <mergeCell ref="C145:D145"/>
    <mergeCell ref="C14:C15"/>
    <mergeCell ref="G14:G15"/>
    <mergeCell ref="F14:F15"/>
    <mergeCell ref="E14:E15"/>
    <mergeCell ref="D14:D15"/>
    <mergeCell ref="O156:P156"/>
    <mergeCell ref="O11:Q11"/>
    <mergeCell ref="O148:P148"/>
    <mergeCell ref="O150:P150"/>
    <mergeCell ref="O151:P151"/>
    <mergeCell ref="O152:P152"/>
    <mergeCell ref="O153:P15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rowBreaks count="5" manualBreakCount="5">
    <brk id="32" min="1" max="16" man="1"/>
    <brk id="53" min="1" max="16" man="1"/>
    <brk id="93" min="1" max="16" man="1"/>
    <brk id="117" min="1" max="16" man="1"/>
    <brk id="139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Ruy Ataide</cp:lastModifiedBy>
  <cp:lastPrinted>2017-04-06T19:13:25Z</cp:lastPrinted>
  <dcterms:created xsi:type="dcterms:W3CDTF">2001-07-17T15:43:44Z</dcterms:created>
  <dcterms:modified xsi:type="dcterms:W3CDTF">2017-08-14T14:30:32Z</dcterms:modified>
  <cp:category/>
  <cp:version/>
  <cp:contentType/>
  <cp:contentStatus/>
</cp:coreProperties>
</file>