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ROJETOS PREFEITURA\ASSISTENCIA SOCIAL\Muro de arrimo Maria Marlene Rosa 27.256 2016\Medições\"/>
    </mc:Choice>
  </mc:AlternateContent>
  <bookViews>
    <workbookView xWindow="0" yWindow="0" windowWidth="28800" windowHeight="12435" tabRatio="500"/>
  </bookViews>
  <sheets>
    <sheet name="MURO ARRIMO" sheetId="1" r:id="rId1"/>
  </sheets>
  <definedNames>
    <definedName name="_xlnm.Print_Area" localSheetId="0">'MURO ARRIMO'!$A$1:$P$52</definedName>
    <definedName name="Print_Titles_0" localSheetId="0">'MURO ARRIMO'!$1:$14</definedName>
    <definedName name="_xlnm.Print_Titles" localSheetId="0">'MURO ARRIMO'!$1:$14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8" i="1" l="1"/>
  <c r="E48" i="1"/>
  <c r="R43" i="1"/>
  <c r="N41" i="1"/>
  <c r="P41" i="1" s="1"/>
  <c r="M41" i="1"/>
  <c r="L41" i="1"/>
  <c r="O41" i="1" s="1"/>
  <c r="J41" i="1"/>
  <c r="I41" i="1"/>
  <c r="G41" i="1"/>
  <c r="N40" i="1"/>
  <c r="P40" i="1" s="1"/>
  <c r="M40" i="1"/>
  <c r="L40" i="1"/>
  <c r="O40" i="1" s="1"/>
  <c r="J40" i="1"/>
  <c r="I40" i="1"/>
  <c r="G40" i="1"/>
  <c r="N39" i="1"/>
  <c r="P39" i="1" s="1"/>
  <c r="M39" i="1"/>
  <c r="L39" i="1"/>
  <c r="O39" i="1" s="1"/>
  <c r="J39" i="1"/>
  <c r="I39" i="1"/>
  <c r="G39" i="1"/>
  <c r="N38" i="1"/>
  <c r="P38" i="1" s="1"/>
  <c r="M38" i="1"/>
  <c r="L38" i="1"/>
  <c r="O38" i="1" s="1"/>
  <c r="J38" i="1"/>
  <c r="I38" i="1"/>
  <c r="G38" i="1"/>
  <c r="N37" i="1"/>
  <c r="P37" i="1" s="1"/>
  <c r="M37" i="1"/>
  <c r="L37" i="1"/>
  <c r="O37" i="1" s="1"/>
  <c r="J37" i="1"/>
  <c r="I37" i="1"/>
  <c r="G37" i="1"/>
  <c r="N36" i="1"/>
  <c r="P36" i="1" s="1"/>
  <c r="M36" i="1"/>
  <c r="L36" i="1"/>
  <c r="O36" i="1" s="1"/>
  <c r="J36" i="1"/>
  <c r="I36" i="1"/>
  <c r="G36" i="1"/>
  <c r="N35" i="1"/>
  <c r="P35" i="1" s="1"/>
  <c r="M35" i="1"/>
  <c r="L35" i="1"/>
  <c r="O35" i="1" s="1"/>
  <c r="J35" i="1"/>
  <c r="I35" i="1"/>
  <c r="G35" i="1"/>
  <c r="N34" i="1"/>
  <c r="P34" i="1" s="1"/>
  <c r="M34" i="1"/>
  <c r="L34" i="1"/>
  <c r="O34" i="1" s="1"/>
  <c r="J34" i="1"/>
  <c r="I34" i="1"/>
  <c r="G34" i="1"/>
  <c r="N33" i="1"/>
  <c r="P33" i="1" s="1"/>
  <c r="M33" i="1"/>
  <c r="L33" i="1"/>
  <c r="O33" i="1" s="1"/>
  <c r="J33" i="1"/>
  <c r="I33" i="1"/>
  <c r="G33" i="1"/>
  <c r="N32" i="1"/>
  <c r="P32" i="1" s="1"/>
  <c r="M32" i="1"/>
  <c r="L32" i="1"/>
  <c r="O32" i="1" s="1"/>
  <c r="J32" i="1"/>
  <c r="I32" i="1"/>
  <c r="G32" i="1"/>
  <c r="N31" i="1"/>
  <c r="P31" i="1" s="1"/>
  <c r="M31" i="1"/>
  <c r="L31" i="1"/>
  <c r="O31" i="1" s="1"/>
  <c r="J31" i="1"/>
  <c r="I31" i="1"/>
  <c r="G31" i="1"/>
  <c r="N30" i="1"/>
  <c r="L30" i="1"/>
  <c r="M30" i="1" s="1"/>
  <c r="I30" i="1"/>
  <c r="J30" i="1" s="1"/>
  <c r="G30" i="1"/>
  <c r="N29" i="1"/>
  <c r="L29" i="1"/>
  <c r="I29" i="1"/>
  <c r="J29" i="1" s="1"/>
  <c r="G29" i="1"/>
  <c r="N28" i="1"/>
  <c r="P28" i="1" s="1"/>
  <c r="M28" i="1"/>
  <c r="L28" i="1"/>
  <c r="O28" i="1" s="1"/>
  <c r="J28" i="1"/>
  <c r="I28" i="1"/>
  <c r="G28" i="1"/>
  <c r="N27" i="1"/>
  <c r="L27" i="1"/>
  <c r="O27" i="1" s="1"/>
  <c r="I27" i="1"/>
  <c r="J27" i="1" s="1"/>
  <c r="G27" i="1"/>
  <c r="N26" i="1"/>
  <c r="L26" i="1"/>
  <c r="M26" i="1" s="1"/>
  <c r="I26" i="1"/>
  <c r="J26" i="1" s="1"/>
  <c r="G26" i="1"/>
  <c r="N25" i="1"/>
  <c r="L25" i="1"/>
  <c r="O25" i="1" s="1"/>
  <c r="J25" i="1"/>
  <c r="I25" i="1"/>
  <c r="G25" i="1"/>
  <c r="N24" i="1"/>
  <c r="L24" i="1"/>
  <c r="M24" i="1" s="1"/>
  <c r="J24" i="1"/>
  <c r="I24" i="1"/>
  <c r="G24" i="1"/>
  <c r="N23" i="1"/>
  <c r="P23" i="1" s="1"/>
  <c r="M23" i="1"/>
  <c r="L23" i="1"/>
  <c r="O23" i="1" s="1"/>
  <c r="J23" i="1"/>
  <c r="I23" i="1"/>
  <c r="G23" i="1"/>
  <c r="N22" i="1"/>
  <c r="L22" i="1"/>
  <c r="M22" i="1" s="1"/>
  <c r="J22" i="1"/>
  <c r="I22" i="1"/>
  <c r="G22" i="1"/>
  <c r="N21" i="1"/>
  <c r="L21" i="1"/>
  <c r="O21" i="1" s="1"/>
  <c r="J21" i="1"/>
  <c r="I21" i="1"/>
  <c r="G21" i="1"/>
  <c r="N20" i="1"/>
  <c r="L20" i="1"/>
  <c r="M20" i="1" s="1"/>
  <c r="I20" i="1"/>
  <c r="J20" i="1" s="1"/>
  <c r="G20" i="1"/>
  <c r="N19" i="1"/>
  <c r="P19" i="1" s="1"/>
  <c r="M19" i="1"/>
  <c r="L19" i="1"/>
  <c r="O19" i="1" s="1"/>
  <c r="J19" i="1"/>
  <c r="I19" i="1"/>
  <c r="G19" i="1"/>
  <c r="N18" i="1"/>
  <c r="L18" i="1"/>
  <c r="M18" i="1" s="1"/>
  <c r="J18" i="1"/>
  <c r="I18" i="1"/>
  <c r="G18" i="1"/>
  <c r="N17" i="1"/>
  <c r="L17" i="1"/>
  <c r="I17" i="1"/>
  <c r="G17" i="1"/>
  <c r="G42" i="1" s="1"/>
  <c r="D43" i="1" s="1"/>
  <c r="C46" i="1" s="1"/>
  <c r="I16" i="1"/>
  <c r="I15" i="1"/>
  <c r="O29" i="1" l="1"/>
  <c r="I43" i="1"/>
  <c r="J43" i="1" s="1"/>
  <c r="J17" i="1"/>
  <c r="O17" i="1"/>
  <c r="P17" i="1" s="1"/>
  <c r="P21" i="1"/>
  <c r="P25" i="1"/>
  <c r="P27" i="1"/>
  <c r="P18" i="1"/>
  <c r="P29" i="1"/>
  <c r="P20" i="1"/>
  <c r="M21" i="1"/>
  <c r="M25" i="1"/>
  <c r="M27" i="1"/>
  <c r="M29" i="1"/>
  <c r="O18" i="1"/>
  <c r="O20" i="1"/>
  <c r="O22" i="1"/>
  <c r="P22" i="1" s="1"/>
  <c r="O24" i="1"/>
  <c r="P24" i="1" s="1"/>
  <c r="O26" i="1"/>
  <c r="P26" i="1" s="1"/>
  <c r="O30" i="1"/>
  <c r="P30" i="1" s="1"/>
  <c r="M17" i="1"/>
  <c r="L43" i="1"/>
  <c r="O43" i="1" l="1"/>
  <c r="P43" i="1" s="1"/>
  <c r="I50" i="1" s="1"/>
  <c r="N48" i="1"/>
  <c r="M43" i="1"/>
  <c r="I48" i="1" s="1"/>
  <c r="N49" i="1" l="1"/>
  <c r="N50" i="1" s="1"/>
</calcChain>
</file>

<file path=xl/sharedStrings.xml><?xml version="1.0" encoding="utf-8"?>
<sst xmlns="http://schemas.openxmlformats.org/spreadsheetml/2006/main" count="111" uniqueCount="89">
  <si>
    <t>PREFEITURA MUNICIPAL DE PRESIDENTE KENNEDY</t>
  </si>
  <si>
    <t xml:space="preserve">                                                             ESTADO DO ESPIRÍTO SANTO</t>
  </si>
  <si>
    <t xml:space="preserve">                                                                                                           Secretaria Municipal de Obras</t>
  </si>
  <si>
    <t>Obra</t>
  </si>
  <si>
    <t>Construção de muro de arrimo na casa Maria Marlene Rosa</t>
  </si>
  <si>
    <t>Contrato nº:</t>
  </si>
  <si>
    <t>262/2017</t>
  </si>
  <si>
    <t>Início:</t>
  </si>
  <si>
    <t>Endereço</t>
  </si>
  <si>
    <t>Sede - Presidente Kennedy - ES</t>
  </si>
  <si>
    <t>Data do Contrato:</t>
  </si>
  <si>
    <t>Empreiteira</t>
  </si>
  <si>
    <t>Aprimora Construtora Ltda – EPP</t>
  </si>
  <si>
    <t>Prazo de Execução:</t>
  </si>
  <si>
    <t>4 meses</t>
  </si>
  <si>
    <t>Data da Medição:</t>
  </si>
  <si>
    <t>ITEM</t>
  </si>
  <si>
    <t>ESPECIFICAÇÃO</t>
  </si>
  <si>
    <t>UN.</t>
  </si>
  <si>
    <t>QUANT.</t>
  </si>
  <si>
    <t>PREÇO UNIT.</t>
  </si>
  <si>
    <t>TOTAL PLANILHA</t>
  </si>
  <si>
    <t>ACUMULADO ANTERIOR</t>
  </si>
  <si>
    <t>TOTAL MEDIDO</t>
  </si>
  <si>
    <t>TOTAL</t>
  </si>
  <si>
    <t>%</t>
  </si>
  <si>
    <t>1</t>
  </si>
  <si>
    <t>ADMINISTRAÇÃO LOCAL</t>
  </si>
  <si>
    <t>1.1</t>
  </si>
  <si>
    <t>Engenheiro JUNIOR (Leis Sociais = 77,5%)</t>
  </si>
  <si>
    <t>mês</t>
  </si>
  <si>
    <t>1.2</t>
  </si>
  <si>
    <t>Encarregado De Turma (Incl Ls=52,25%)(Leis Sociais = 52,25%)</t>
  </si>
  <si>
    <t>2</t>
  </si>
  <si>
    <t>INSTALAÇÃO DO CANTEIRO DE OBRAS</t>
  </si>
  <si>
    <t>2.1</t>
  </si>
  <si>
    <t>Placa de obra nas dimensões de 2.0 x 4.0 m, padrão IOPES</t>
  </si>
  <si>
    <t>m²</t>
  </si>
  <si>
    <t>2.2</t>
  </si>
  <si>
    <t>Aluguel mensal container para escritório, dim. 6.00x2.40m, c/ banheiro (vaso+lavat+chuveiro e básc), incl. porta, 2 janelas, abert p/ ar cond., 2 pt iluminação, 2 tom. elét. e 1 tom.telef. Isolam.térmico(teto e paredes), piso em comp. Naval, cert. NR18, incl. laudo descontaminação.</t>
  </si>
  <si>
    <t>2.3</t>
  </si>
  <si>
    <t>Locação de obra com gabarito de madeira</t>
  </si>
  <si>
    <t>m³</t>
  </si>
  <si>
    <t>3</t>
  </si>
  <si>
    <t>MOVIMENTO DE TERRA</t>
  </si>
  <si>
    <t>3.1</t>
  </si>
  <si>
    <t>Escavação mecânica em material de 1a. Categoria</t>
  </si>
  <si>
    <t>3.2</t>
  </si>
  <si>
    <t>Transporte com caminhão basculante 6m³ em rodovia pavimentada (para distâncias superiores a 4 Km)</t>
  </si>
  <si>
    <t>m³xkm</t>
  </si>
  <si>
    <t>3.3</t>
  </si>
  <si>
    <t>Carga e descarga mecanizadas de entulho em caminhão basculantes 6m³</t>
  </si>
  <si>
    <t>3.4</t>
  </si>
  <si>
    <t>Reaterro apiloado de cavas de fundação, em camadas de 20 cm</t>
  </si>
  <si>
    <t>4</t>
  </si>
  <si>
    <t>CONSTRUÇÃO DE MURO DE ARRIMO</t>
  </si>
  <si>
    <t>4.1</t>
  </si>
  <si>
    <t>Escavação manual em material de 1a. categoria, até 1.50 m de profundidade (estacas)</t>
  </si>
  <si>
    <t>4.2</t>
  </si>
  <si>
    <t>Fornecimento, preparo e aplicação de concreto Fck=25 MPa (brita 1 e 2) - (5% de perdas já incluído no custo)</t>
  </si>
  <si>
    <t>4.3</t>
  </si>
  <si>
    <t>Fornecimento e espalhamento de brita 1 ou 2</t>
  </si>
  <si>
    <t>4.4</t>
  </si>
  <si>
    <t>Locação mensal de andaime metálico tipo fachadeiro, inclusive montagem</t>
  </si>
  <si>
    <t>4.5</t>
  </si>
  <si>
    <t>Fôrma de tábua de madeira de 2.5 x 30.0 cm para fundações, levando-se em conta a utilização 5 vezes (incluido o material, corte, montagem, escoramento e desforma)</t>
  </si>
  <si>
    <t>4.6</t>
  </si>
  <si>
    <t>Fornecimento, dobragem e colocação em fôrma, de armadura CA-50 A média, diâmetro de 6.3 a 10.0 mm</t>
  </si>
  <si>
    <t>kg</t>
  </si>
  <si>
    <t>4.7</t>
  </si>
  <si>
    <t>Fornecimento, dobragem e colocação em fôrma, de armadura CA-50 A grossa, diâmetro de 12.5 a 25.0mm</t>
  </si>
  <si>
    <t>4.8</t>
  </si>
  <si>
    <t>Fornecimento e aplicação de concreto USINADO Fck=25 MPa - considerando lançamento MANUAL para INFRA-ESTRUTURA (5% de perdas já incluído no custo)</t>
  </si>
  <si>
    <t>5</t>
  </si>
  <si>
    <t>DRENAGEM</t>
  </si>
  <si>
    <t>5.1</t>
  </si>
  <si>
    <t>Tubo de PVC rígido soldável branco, para esgoto, diâmetro 100mm (4"), inclusive conexões</t>
  </si>
  <si>
    <t>m</t>
  </si>
  <si>
    <t>5.2</t>
  </si>
  <si>
    <t>Fornecimento / instalação de manda bidim RT-10</t>
  </si>
  <si>
    <t>6</t>
  </si>
  <si>
    <t>SERVIÇOS COMPLEMENTARES</t>
  </si>
  <si>
    <t>6.1</t>
  </si>
  <si>
    <t>Limpeza geral da obra</t>
  </si>
  <si>
    <t>ACUMULADO</t>
  </si>
  <si>
    <t>% ACUMULADO</t>
  </si>
  <si>
    <t>SALDO</t>
  </si>
  <si>
    <t>Periodo: 03/02/2018 a 16/03/2018</t>
  </si>
  <si>
    <t>2a. MEDIÇÃO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</si>
</sst>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_(* #,##0.00_);_(* \(#,##0.00\);_(* \-??_);_(@_)"/>
    <numFmt numFmtId="166" formatCode="&quot;R$ &quot;#,##0.00_);[Red]&quot;(R$ &quot;#,##0.00\)"/>
  </numFmts>
  <fonts count="17" x14ac:knownFonts="1">
    <font>
      <sz val="10"/>
      <name val="Arial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8"/>
      <name val="Arial"/>
      <family val="2"/>
      <charset val="1"/>
    </font>
    <font>
      <sz val="14"/>
      <name val="Arial Narrow"/>
      <family val="2"/>
      <charset val="1"/>
    </font>
    <font>
      <sz val="14"/>
      <name val="Arial"/>
      <family val="2"/>
      <charset val="1"/>
    </font>
    <font>
      <sz val="14"/>
      <name val="BankGothic Lt BT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b/>
      <sz val="7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6"/>
      <name val="Arial"/>
      <family val="2"/>
      <charset val="1"/>
    </font>
    <font>
      <sz val="10"/>
      <name val="Arial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9">
    <border>
      <left/>
      <right/>
      <top/>
      <bottom/>
      <diagonal/>
    </border>
    <border>
      <left/>
      <right/>
      <top style="thick">
        <color rgb="FF3366FF"/>
      </top>
      <bottom style="thin">
        <color rgb="FF000080"/>
      </bottom>
      <diagonal/>
    </border>
    <border>
      <left/>
      <right/>
      <top/>
      <bottom style="hair">
        <color rgb="FFC0C0C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5" fontId="15" fillId="0" borderId="0" applyBorder="0" applyProtection="0"/>
  </cellStyleXfs>
  <cellXfs count="9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10" fontId="1" fillId="0" borderId="0" xfId="0" applyNumberFormat="1" applyFont="1" applyBorder="1"/>
    <xf numFmtId="0" fontId="2" fillId="2" borderId="0" xfId="0" applyFont="1" applyFill="1" applyBorder="1"/>
    <xf numFmtId="0" fontId="2" fillId="0" borderId="0" xfId="0" applyFont="1"/>
    <xf numFmtId="1" fontId="3" fillId="2" borderId="0" xfId="0" applyNumberFormat="1" applyFont="1" applyFill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/>
    <xf numFmtId="0" fontId="1" fillId="2" borderId="0" xfId="0" applyFont="1" applyFill="1" applyBorder="1"/>
    <xf numFmtId="49" fontId="8" fillId="2" borderId="2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164" fontId="10" fillId="0" borderId="0" xfId="0" applyNumberFormat="1" applyFont="1" applyBorder="1" applyAlignment="1">
      <alignment horizontal="left"/>
    </xf>
    <xf numFmtId="49" fontId="11" fillId="2" borderId="2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left"/>
    </xf>
    <xf numFmtId="164" fontId="8" fillId="2" borderId="4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/>
    <xf numFmtId="0" fontId="8" fillId="0" borderId="0" xfId="0" applyFont="1" applyBorder="1"/>
    <xf numFmtId="0" fontId="8" fillId="2" borderId="4" xfId="0" applyFont="1" applyFill="1" applyBorder="1" applyAlignment="1">
      <alignment horizontal="center"/>
    </xf>
    <xf numFmtId="0" fontId="1" fillId="0" borderId="0" xfId="0" applyFont="1"/>
    <xf numFmtId="4" fontId="8" fillId="0" borderId="5" xfId="0" applyNumberFormat="1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4" fontId="12" fillId="0" borderId="5" xfId="0" applyNumberFormat="1" applyFont="1" applyBorder="1" applyAlignment="1">
      <alignment horizontal="center" wrapText="1"/>
    </xf>
    <xf numFmtId="4" fontId="12" fillId="0" borderId="5" xfId="0" applyNumberFormat="1" applyFont="1" applyBorder="1" applyAlignment="1">
      <alignment horizontal="center"/>
    </xf>
    <xf numFmtId="10" fontId="12" fillId="0" borderId="5" xfId="0" applyNumberFormat="1" applyFont="1" applyBorder="1" applyAlignment="1">
      <alignment horizontal="center"/>
    </xf>
    <xf numFmtId="49" fontId="12" fillId="3" borderId="6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0" fontId="11" fillId="0" borderId="0" xfId="0" applyFont="1" applyBorder="1"/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0" fillId="0" borderId="5" xfId="0" applyNumberFormat="1" applyBorder="1"/>
    <xf numFmtId="4" fontId="2" fillId="0" borderId="5" xfId="0" applyNumberFormat="1" applyFont="1" applyBorder="1" applyAlignment="1">
      <alignment vertical="center"/>
    </xf>
    <xf numFmtId="10" fontId="2" fillId="0" borderId="5" xfId="0" applyNumberFormat="1" applyFont="1" applyBorder="1" applyAlignment="1">
      <alignment vertical="center"/>
    </xf>
    <xf numFmtId="4" fontId="0" fillId="0" borderId="0" xfId="0" applyNumberFormat="1"/>
    <xf numFmtId="4" fontId="2" fillId="3" borderId="5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2" fontId="2" fillId="0" borderId="5" xfId="1" applyNumberFormat="1" applyFont="1" applyBorder="1" applyAlignment="1" applyProtection="1"/>
    <xf numFmtId="4" fontId="2" fillId="0" borderId="5" xfId="1" applyNumberFormat="1" applyFont="1" applyBorder="1" applyAlignment="1" applyProtection="1">
      <alignment horizontal="center" wrapText="1"/>
    </xf>
    <xf numFmtId="4" fontId="13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/>
    <xf numFmtId="10" fontId="2" fillId="0" borderId="5" xfId="0" applyNumberFormat="1" applyFont="1" applyBorder="1" applyAlignment="1"/>
    <xf numFmtId="4" fontId="11" fillId="0" borderId="5" xfId="0" applyNumberFormat="1" applyFont="1" applyBorder="1"/>
    <xf numFmtId="10" fontId="11" fillId="0" borderId="5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10" fontId="12" fillId="0" borderId="5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0" fontId="13" fillId="0" borderId="0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4" fontId="16" fillId="0" borderId="5" xfId="0" applyNumberFormat="1" applyFont="1" applyBorder="1" applyAlignment="1">
      <alignment horizontal="right"/>
    </xf>
    <xf numFmtId="4" fontId="16" fillId="0" borderId="5" xfId="0" applyNumberFormat="1" applyFont="1" applyBorder="1" applyAlignment="1">
      <alignment horizontal="right" vertical="center"/>
    </xf>
    <xf numFmtId="4" fontId="16" fillId="3" borderId="5" xfId="0" applyNumberFormat="1" applyFont="1" applyFill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343440</xdr:colOff>
      <xdr:row>48</xdr:row>
      <xdr:rowOff>76680</xdr:rowOff>
    </xdr:from>
    <xdr:to>
      <xdr:col>2</xdr:col>
      <xdr:colOff>1095120</xdr:colOff>
      <xdr:row>51</xdr:row>
      <xdr:rowOff>9360</xdr:rowOff>
    </xdr:to>
    <xdr:sp macro="" textlink="">
      <xdr:nvSpPr>
        <xdr:cNvPr id="2" name="CustomShape 1"/>
        <xdr:cNvSpPr/>
      </xdr:nvSpPr>
      <xdr:spPr>
        <a:xfrm>
          <a:off x="564840" y="8753760"/>
          <a:ext cx="1356120" cy="4183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/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000000"/>
              </a:solidFill>
              <a:latin typeface="Arial"/>
            </a:rPr>
            <a:t>MIGUEL ANGELO LIMA GUALHANO</a:t>
          </a:r>
          <a:endParaRPr lang="pt-BR" sz="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000000"/>
              </a:solidFill>
              <a:latin typeface="Arial"/>
            </a:rPr>
            <a:t>Secretário Mnicipal de Obras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1619640</xdr:colOff>
      <xdr:row>48</xdr:row>
      <xdr:rowOff>124200</xdr:rowOff>
    </xdr:from>
    <xdr:to>
      <xdr:col>2</xdr:col>
      <xdr:colOff>2657160</xdr:colOff>
      <xdr:row>51</xdr:row>
      <xdr:rowOff>28080</xdr:rowOff>
    </xdr:to>
    <xdr:sp macro="" textlink="">
      <xdr:nvSpPr>
        <xdr:cNvPr id="3" name="CustomShape 1"/>
        <xdr:cNvSpPr/>
      </xdr:nvSpPr>
      <xdr:spPr>
        <a:xfrm>
          <a:off x="2445480" y="8801280"/>
          <a:ext cx="1037520" cy="3895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/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000000"/>
              </a:solidFill>
              <a:latin typeface="Arial"/>
            </a:rPr>
            <a:t>CARLOS LANA</a:t>
          </a:r>
          <a:endParaRPr lang="pt-BR" sz="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000000"/>
              </a:solidFill>
              <a:latin typeface="Arial"/>
            </a:rPr>
            <a:t>Engª Fiscal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542880</xdr:colOff>
      <xdr:row>5</xdr:row>
      <xdr:rowOff>9360</xdr:rowOff>
    </xdr:from>
    <xdr:to>
      <xdr:col>15</xdr:col>
      <xdr:colOff>323280</xdr:colOff>
      <xdr:row>6</xdr:row>
      <xdr:rowOff>47520</xdr:rowOff>
    </xdr:to>
    <xdr:sp macro="" textlink="">
      <xdr:nvSpPr>
        <xdr:cNvPr id="4" name="CustomShape 1"/>
        <xdr:cNvSpPr/>
      </xdr:nvSpPr>
      <xdr:spPr>
        <a:xfrm>
          <a:off x="14110200" y="1056960"/>
          <a:ext cx="2683440" cy="2761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23040" rIns="36720" bIns="23040" anchor="ctr"/>
        <a:lstStyle/>
        <a:p>
          <a:pPr algn="ctr">
            <a:lnSpc>
              <a:spcPct val="100000"/>
            </a:lnSpc>
          </a:pPr>
          <a:r>
            <a:rPr lang="pt-BR" sz="1200" b="1" i="1" strike="noStrike" spc="-1">
              <a:solidFill>
                <a:srgbClr val="000000"/>
              </a:solidFill>
              <a:latin typeface="Arial"/>
            </a:rPr>
            <a:t>BOLETIM DE MEDIÇÃO Nº 2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762480</xdr:colOff>
      <xdr:row>7</xdr:row>
      <xdr:rowOff>95400</xdr:rowOff>
    </xdr:from>
    <xdr:to>
      <xdr:col>10</xdr:col>
      <xdr:colOff>190080</xdr:colOff>
      <xdr:row>11</xdr:row>
      <xdr:rowOff>85320</xdr:rowOff>
    </xdr:to>
    <xdr:sp macro="" textlink="">
      <xdr:nvSpPr>
        <xdr:cNvPr id="5" name="CustomShape 1"/>
        <xdr:cNvSpPr/>
      </xdr:nvSpPr>
      <xdr:spPr>
        <a:xfrm>
          <a:off x="10861920" y="1428840"/>
          <a:ext cx="2260440" cy="637560"/>
        </a:xfrm>
        <a:prstGeom prst="roundRect">
          <a:avLst>
            <a:gd name="adj" fmla="val 166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237960</xdr:colOff>
      <xdr:row>7</xdr:row>
      <xdr:rowOff>85680</xdr:rowOff>
    </xdr:from>
    <xdr:to>
      <xdr:col>13</xdr:col>
      <xdr:colOff>2610</xdr:colOff>
      <xdr:row>11</xdr:row>
      <xdr:rowOff>75600</xdr:rowOff>
    </xdr:to>
    <xdr:sp macro="" textlink="">
      <xdr:nvSpPr>
        <xdr:cNvPr id="6" name="CustomShape 1"/>
        <xdr:cNvSpPr/>
      </xdr:nvSpPr>
      <xdr:spPr>
        <a:xfrm>
          <a:off x="13170240" y="1419120"/>
          <a:ext cx="1939320" cy="637560"/>
        </a:xfrm>
        <a:prstGeom prst="roundRect">
          <a:avLst>
            <a:gd name="adj" fmla="val 166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47520</xdr:colOff>
      <xdr:row>7</xdr:row>
      <xdr:rowOff>85680</xdr:rowOff>
    </xdr:from>
    <xdr:to>
      <xdr:col>15</xdr:col>
      <xdr:colOff>646980</xdr:colOff>
      <xdr:row>11</xdr:row>
      <xdr:rowOff>75600</xdr:rowOff>
    </xdr:to>
    <xdr:sp macro="" textlink="">
      <xdr:nvSpPr>
        <xdr:cNvPr id="7" name="CustomShape 1"/>
        <xdr:cNvSpPr/>
      </xdr:nvSpPr>
      <xdr:spPr>
        <a:xfrm>
          <a:off x="15158520" y="1419120"/>
          <a:ext cx="1996920" cy="637560"/>
        </a:xfrm>
        <a:prstGeom prst="roundRect">
          <a:avLst>
            <a:gd name="adj" fmla="val 166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3381840</xdr:colOff>
      <xdr:row>44</xdr:row>
      <xdr:rowOff>105120</xdr:rowOff>
    </xdr:from>
    <xdr:to>
      <xdr:col>9</xdr:col>
      <xdr:colOff>552450</xdr:colOff>
      <xdr:row>50</xdr:row>
      <xdr:rowOff>151560</xdr:rowOff>
    </xdr:to>
    <xdr:sp macro="" textlink="">
      <xdr:nvSpPr>
        <xdr:cNvPr id="8" name="CustomShape 1"/>
        <xdr:cNvSpPr/>
      </xdr:nvSpPr>
      <xdr:spPr>
        <a:xfrm>
          <a:off x="4162890" y="8210895"/>
          <a:ext cx="7048035" cy="1075140"/>
        </a:xfrm>
        <a:prstGeom prst="roundRect">
          <a:avLst>
            <a:gd name="adj" fmla="val 166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114480</xdr:colOff>
      <xdr:row>43</xdr:row>
      <xdr:rowOff>95760</xdr:rowOff>
    </xdr:from>
    <xdr:to>
      <xdr:col>6</xdr:col>
      <xdr:colOff>256680</xdr:colOff>
      <xdr:row>44</xdr:row>
      <xdr:rowOff>171360</xdr:rowOff>
    </xdr:to>
    <xdr:sp macro="" textlink="">
      <xdr:nvSpPr>
        <xdr:cNvPr id="9" name="CustomShape 1"/>
        <xdr:cNvSpPr/>
      </xdr:nvSpPr>
      <xdr:spPr>
        <a:xfrm>
          <a:off x="8046720" y="7963200"/>
          <a:ext cx="2309400" cy="18036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0"/>
        <a:lstStyle/>
        <a:p>
          <a:pPr algn="ctr">
            <a:lnSpc>
              <a:spcPct val="100000"/>
            </a:lnSpc>
          </a:pPr>
          <a:r>
            <a:rPr lang="pt-BR" sz="1000" b="1" strike="noStrike" spc="-1">
              <a:solidFill>
                <a:srgbClr val="000000"/>
              </a:solidFill>
              <a:latin typeface="Arial"/>
            </a:rPr>
            <a:t>Posição Física do Contrato</a:t>
          </a:r>
          <a:endParaRPr lang="pt-BR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19080</xdr:colOff>
      <xdr:row>44</xdr:row>
      <xdr:rowOff>124200</xdr:rowOff>
    </xdr:from>
    <xdr:to>
      <xdr:col>15</xdr:col>
      <xdr:colOff>599760</xdr:colOff>
      <xdr:row>50</xdr:row>
      <xdr:rowOff>151560</xdr:rowOff>
    </xdr:to>
    <xdr:sp macro="" textlink="">
      <xdr:nvSpPr>
        <xdr:cNvPr id="10" name="CustomShape 1"/>
        <xdr:cNvSpPr/>
      </xdr:nvSpPr>
      <xdr:spPr>
        <a:xfrm>
          <a:off x="12951360" y="8096400"/>
          <a:ext cx="4118760" cy="1056240"/>
        </a:xfrm>
        <a:prstGeom prst="roundRect">
          <a:avLst>
            <a:gd name="adj" fmla="val 166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266760</xdr:colOff>
      <xdr:row>43</xdr:row>
      <xdr:rowOff>95760</xdr:rowOff>
    </xdr:from>
    <xdr:to>
      <xdr:col>14</xdr:col>
      <xdr:colOff>47160</xdr:colOff>
      <xdr:row>45</xdr:row>
      <xdr:rowOff>18360</xdr:rowOff>
    </xdr:to>
    <xdr:sp macro="" textlink="">
      <xdr:nvSpPr>
        <xdr:cNvPr id="11" name="CustomShape 1"/>
        <xdr:cNvSpPr/>
      </xdr:nvSpPr>
      <xdr:spPr>
        <a:xfrm>
          <a:off x="13199040" y="7963200"/>
          <a:ext cx="2603520" cy="2466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0"/>
        <a:lstStyle/>
        <a:p>
          <a:pPr algn="ctr">
            <a:lnSpc>
              <a:spcPct val="100000"/>
            </a:lnSpc>
          </a:pPr>
          <a:r>
            <a:rPr lang="pt-BR" sz="1000" b="1" strike="noStrike" spc="-1">
              <a:solidFill>
                <a:srgbClr val="000000"/>
              </a:solidFill>
              <a:latin typeface="Arial"/>
            </a:rPr>
            <a:t>Posição Financeira do Contrato</a:t>
          </a:r>
          <a:endParaRPr lang="pt-BR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360</xdr:colOff>
      <xdr:row>44</xdr:row>
      <xdr:rowOff>95760</xdr:rowOff>
    </xdr:from>
    <xdr:to>
      <xdr:col>2</xdr:col>
      <xdr:colOff>3190680</xdr:colOff>
      <xdr:row>45</xdr:row>
      <xdr:rowOff>161280</xdr:rowOff>
    </xdr:to>
    <xdr:sp macro="" textlink="">
      <xdr:nvSpPr>
        <xdr:cNvPr id="12" name="CustomShape 1"/>
        <xdr:cNvSpPr/>
      </xdr:nvSpPr>
      <xdr:spPr>
        <a:xfrm>
          <a:off x="221760" y="8067960"/>
          <a:ext cx="3794760" cy="284760"/>
        </a:xfrm>
        <a:prstGeom prst="roundRect">
          <a:avLst>
            <a:gd name="adj" fmla="val 166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143280</xdr:colOff>
      <xdr:row>43</xdr:row>
      <xdr:rowOff>76680</xdr:rowOff>
    </xdr:from>
    <xdr:to>
      <xdr:col>2</xdr:col>
      <xdr:colOff>1447560</xdr:colOff>
      <xdr:row>44</xdr:row>
      <xdr:rowOff>171360</xdr:rowOff>
    </xdr:to>
    <xdr:sp macro="" textlink="">
      <xdr:nvSpPr>
        <xdr:cNvPr id="13" name="CustomShape 1"/>
        <xdr:cNvSpPr/>
      </xdr:nvSpPr>
      <xdr:spPr>
        <a:xfrm>
          <a:off x="969120" y="7944120"/>
          <a:ext cx="1304280" cy="1994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0"/>
        <a:lstStyle/>
        <a:p>
          <a:pPr algn="ctr">
            <a:lnSpc>
              <a:spcPct val="100000"/>
            </a:lnSpc>
          </a:pPr>
          <a:r>
            <a:rPr lang="pt-BR" sz="1000" b="1" strike="noStrike" spc="-1">
              <a:solidFill>
                <a:srgbClr val="000000"/>
              </a:solidFill>
              <a:latin typeface="Arial"/>
            </a:rPr>
            <a:t>Valor do Contrato</a:t>
          </a:r>
          <a:endParaRPr lang="pt-BR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200160</xdr:colOff>
      <xdr:row>46</xdr:row>
      <xdr:rowOff>95760</xdr:rowOff>
    </xdr:from>
    <xdr:to>
      <xdr:col>2</xdr:col>
      <xdr:colOff>3200040</xdr:colOff>
      <xdr:row>50</xdr:row>
      <xdr:rowOff>151920</xdr:rowOff>
    </xdr:to>
    <xdr:sp macro="" textlink="">
      <xdr:nvSpPr>
        <xdr:cNvPr id="14" name="CustomShape 1"/>
        <xdr:cNvSpPr/>
      </xdr:nvSpPr>
      <xdr:spPr>
        <a:xfrm>
          <a:off x="200160" y="8448840"/>
          <a:ext cx="3825720" cy="704160"/>
        </a:xfrm>
        <a:prstGeom prst="roundRect">
          <a:avLst>
            <a:gd name="adj" fmla="val 166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360</xdr:colOff>
      <xdr:row>7</xdr:row>
      <xdr:rowOff>85680</xdr:rowOff>
    </xdr:from>
    <xdr:to>
      <xdr:col>6</xdr:col>
      <xdr:colOff>657225</xdr:colOff>
      <xdr:row>11</xdr:row>
      <xdr:rowOff>75600</xdr:rowOff>
    </xdr:to>
    <xdr:sp macro="" textlink="">
      <xdr:nvSpPr>
        <xdr:cNvPr id="15" name="CustomShape 1"/>
        <xdr:cNvSpPr/>
      </xdr:nvSpPr>
      <xdr:spPr>
        <a:xfrm>
          <a:off x="209910" y="1409655"/>
          <a:ext cx="9134115" cy="637620"/>
        </a:xfrm>
        <a:prstGeom prst="roundRect">
          <a:avLst>
            <a:gd name="adj" fmla="val 166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237960</xdr:colOff>
      <xdr:row>1</xdr:row>
      <xdr:rowOff>0</xdr:rowOff>
    </xdr:from>
    <xdr:to>
      <xdr:col>2</xdr:col>
      <xdr:colOff>780480</xdr:colOff>
      <xdr:row>5</xdr:row>
      <xdr:rowOff>104400</xdr:rowOff>
    </xdr:to>
    <xdr:pic>
      <xdr:nvPicPr>
        <xdr:cNvPr id="16" name="Picture 20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459360" y="161640"/>
          <a:ext cx="1146960" cy="990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91"/>
  <sheetViews>
    <sheetView showGridLines="0" showZeros="0" tabSelected="1" view="pageBreakPreview" zoomScale="75" zoomScaleNormal="75" zoomScaleSheetLayoutView="75" workbookViewId="0">
      <selection activeCell="AD33" sqref="AD33"/>
    </sheetView>
  </sheetViews>
  <sheetFormatPr defaultRowHeight="12.75" x14ac:dyDescent="0.2"/>
  <cols>
    <col min="1" max="1" width="3.140625" style="1" customWidth="1"/>
    <col min="2" max="2" width="8.5703125" style="2" customWidth="1"/>
    <col min="3" max="3" width="87.85546875" style="3" customWidth="1"/>
    <col min="4" max="4" width="7.5703125" style="4" customWidth="1"/>
    <col min="5" max="7" width="11.5703125" style="5"/>
    <col min="8" max="8" width="8.5703125" style="5" customWidth="1"/>
    <col min="9" max="9" width="9.42578125" style="5" customWidth="1"/>
    <col min="10" max="10" width="10.5703125" style="6" customWidth="1"/>
    <col min="11" max="11" width="9" style="5" customWidth="1"/>
    <col min="12" max="12" width="11.28515625" style="5" customWidth="1"/>
    <col min="13" max="13" width="10.5703125" style="6" customWidth="1"/>
    <col min="14" max="14" width="9.140625" style="5" customWidth="1"/>
    <col min="15" max="15" width="10.140625" style="5" customWidth="1"/>
    <col min="16" max="16" width="9.7109375" style="6" customWidth="1"/>
    <col min="17" max="17" width="0.7109375" style="1" customWidth="1"/>
    <col min="18" max="1025" width="9.85546875" style="1" customWidth="1"/>
  </cols>
  <sheetData>
    <row r="1" spans="1:16" s="8" customFormat="1" x14ac:dyDescent="0.2">
      <c r="A1" s="7"/>
      <c r="B1" s="7"/>
      <c r="C1" s="7"/>
      <c r="D1" s="7"/>
      <c r="E1" s="7"/>
      <c r="F1" s="7"/>
      <c r="G1" s="7"/>
      <c r="H1" s="7"/>
      <c r="I1" s="7"/>
      <c r="J1" s="7"/>
    </row>
    <row r="2" spans="1:16" s="8" customFormat="1" x14ac:dyDescent="0.2">
      <c r="A2" s="7"/>
      <c r="B2" s="7"/>
      <c r="C2" s="7"/>
      <c r="D2" s="7"/>
      <c r="E2" s="7"/>
      <c r="F2" s="7"/>
      <c r="G2" s="7"/>
      <c r="I2" s="9"/>
      <c r="J2" s="7"/>
    </row>
    <row r="3" spans="1:16" s="8" customFormat="1" ht="22.5" customHeight="1" x14ac:dyDescent="0.2">
      <c r="A3" s="7"/>
      <c r="B3" s="7"/>
      <c r="C3" s="91" t="s">
        <v>0</v>
      </c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6" s="8" customFormat="1" ht="18" customHeight="1" x14ac:dyDescent="0.2">
      <c r="A4" s="7"/>
      <c r="B4" s="7"/>
      <c r="C4" s="92" t="s">
        <v>1</v>
      </c>
      <c r="D4" s="92"/>
      <c r="E4" s="92"/>
      <c r="F4" s="92"/>
      <c r="G4" s="92"/>
      <c r="H4" s="92"/>
      <c r="I4" s="92"/>
      <c r="J4" s="7"/>
    </row>
    <row r="5" spans="1:16" s="8" customFormat="1" ht="16.5" customHeight="1" x14ac:dyDescent="0.2">
      <c r="A5" s="7"/>
      <c r="B5" s="7"/>
      <c r="C5" s="95" t="s">
        <v>2</v>
      </c>
      <c r="D5" s="95"/>
      <c r="E5" s="9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8" customFormat="1" ht="18" x14ac:dyDescent="0.2">
      <c r="A6" s="7"/>
      <c r="B6" s="7"/>
      <c r="C6" s="7"/>
      <c r="D6" s="11"/>
      <c r="E6" s="11"/>
      <c r="F6" s="7"/>
      <c r="G6" s="11"/>
      <c r="H6" s="12"/>
      <c r="I6" s="12"/>
      <c r="J6" s="7"/>
    </row>
    <row r="7" spans="1:16" s="8" customFormat="1" ht="3.75" customHeight="1" x14ac:dyDescent="0.2">
      <c r="A7" s="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8" customFormat="1" x14ac:dyDescent="0.2">
      <c r="A8" s="7"/>
      <c r="B8" s="7"/>
      <c r="C8" s="7"/>
      <c r="D8" s="7"/>
      <c r="E8" s="7"/>
      <c r="F8" s="7"/>
      <c r="G8" s="7"/>
      <c r="H8" s="12"/>
      <c r="I8" s="12"/>
      <c r="J8" s="7"/>
    </row>
    <row r="9" spans="1:16" s="8" customFormat="1" x14ac:dyDescent="0.2">
      <c r="A9" s="7"/>
      <c r="B9" s="14" t="s">
        <v>3</v>
      </c>
      <c r="C9" s="93" t="s">
        <v>4</v>
      </c>
      <c r="D9" s="93"/>
      <c r="E9" s="93"/>
      <c r="F9" s="93"/>
      <c r="G9" s="16"/>
      <c r="H9" s="17"/>
      <c r="I9" s="18" t="s">
        <v>5</v>
      </c>
      <c r="J9" s="19" t="s">
        <v>6</v>
      </c>
      <c r="K9" s="5"/>
      <c r="L9" s="18" t="s">
        <v>7</v>
      </c>
      <c r="M9" s="20">
        <v>43034</v>
      </c>
      <c r="N9" s="21"/>
      <c r="O9" s="22"/>
      <c r="P9" s="22"/>
    </row>
    <row r="10" spans="1:16" s="8" customFormat="1" x14ac:dyDescent="0.2">
      <c r="A10" s="7"/>
      <c r="B10" s="14" t="s">
        <v>8</v>
      </c>
      <c r="C10" s="15" t="s">
        <v>9</v>
      </c>
      <c r="D10" s="15"/>
      <c r="E10" s="23"/>
      <c r="F10" s="23"/>
      <c r="G10" s="24"/>
      <c r="H10" s="17"/>
      <c r="I10" s="18" t="s">
        <v>10</v>
      </c>
      <c r="J10" s="25">
        <v>43004</v>
      </c>
      <c r="K10" s="26"/>
      <c r="L10" s="27"/>
      <c r="M10" s="28"/>
      <c r="N10" s="94" t="s">
        <v>87</v>
      </c>
      <c r="O10" s="94"/>
      <c r="P10" s="94"/>
    </row>
    <row r="11" spans="1:16" s="8" customFormat="1" x14ac:dyDescent="0.2">
      <c r="A11" s="7"/>
      <c r="B11" s="14" t="s">
        <v>11</v>
      </c>
      <c r="C11" s="15" t="s">
        <v>12</v>
      </c>
      <c r="D11" s="15"/>
      <c r="E11" s="23"/>
      <c r="F11" s="23"/>
      <c r="G11" s="24"/>
      <c r="H11" s="17"/>
      <c r="I11" s="18" t="s">
        <v>13</v>
      </c>
      <c r="J11" s="29" t="s">
        <v>14</v>
      </c>
      <c r="K11" s="5"/>
      <c r="L11" s="18" t="s">
        <v>15</v>
      </c>
      <c r="M11" s="20">
        <v>43178</v>
      </c>
      <c r="N11" s="21"/>
      <c r="O11" s="22"/>
      <c r="P11" s="22"/>
    </row>
    <row r="12" spans="1:16" s="8" customFormat="1" ht="15" customHeight="1" x14ac:dyDescent="0.2">
      <c r="A12" s="7"/>
      <c r="B12" s="7"/>
      <c r="C12" s="7"/>
      <c r="D12" s="7"/>
      <c r="E12" s="7"/>
      <c r="F12" s="7"/>
      <c r="G12" s="7"/>
      <c r="H12" s="12"/>
      <c r="I12" s="12"/>
      <c r="J12" s="7"/>
      <c r="O12" s="30"/>
      <c r="P12" s="30"/>
    </row>
    <row r="13" spans="1:16" ht="12" customHeight="1" x14ac:dyDescent="0.2">
      <c r="B13" s="90" t="s">
        <v>16</v>
      </c>
      <c r="C13" s="90" t="s">
        <v>17</v>
      </c>
      <c r="D13" s="90" t="s">
        <v>18</v>
      </c>
      <c r="E13" s="86" t="s">
        <v>19</v>
      </c>
      <c r="F13" s="86" t="s">
        <v>20</v>
      </c>
      <c r="G13" s="86" t="s">
        <v>21</v>
      </c>
      <c r="H13" s="87" t="s">
        <v>22</v>
      </c>
      <c r="I13" s="87"/>
      <c r="J13" s="87"/>
      <c r="K13" s="87" t="s">
        <v>88</v>
      </c>
      <c r="L13" s="87"/>
      <c r="M13" s="87"/>
      <c r="N13" s="87" t="s">
        <v>23</v>
      </c>
      <c r="O13" s="87"/>
      <c r="P13" s="87"/>
    </row>
    <row r="14" spans="1:16" x14ac:dyDescent="0.2">
      <c r="B14" s="90"/>
      <c r="C14" s="90"/>
      <c r="D14" s="90"/>
      <c r="E14" s="86"/>
      <c r="F14" s="86"/>
      <c r="G14" s="86"/>
      <c r="H14" s="31" t="s">
        <v>19</v>
      </c>
      <c r="I14" s="31" t="s">
        <v>24</v>
      </c>
      <c r="J14" s="32" t="s">
        <v>25</v>
      </c>
      <c r="K14" s="31" t="s">
        <v>19</v>
      </c>
      <c r="L14" s="31" t="s">
        <v>24</v>
      </c>
      <c r="M14" s="32" t="s">
        <v>25</v>
      </c>
      <c r="N14" s="31" t="s">
        <v>19</v>
      </c>
      <c r="O14" s="31" t="s">
        <v>24</v>
      </c>
      <c r="P14" s="32" t="s">
        <v>25</v>
      </c>
    </row>
    <row r="15" spans="1:16" x14ac:dyDescent="0.2">
      <c r="B15" s="33"/>
      <c r="C15" s="33"/>
      <c r="D15" s="34"/>
      <c r="E15" s="35"/>
      <c r="F15" s="35"/>
      <c r="G15" s="35"/>
      <c r="H15" s="36"/>
      <c r="I15" s="81">
        <f t="shared" ref="I15:I41" si="0">H15*F15</f>
        <v>0</v>
      </c>
      <c r="J15" s="37"/>
      <c r="K15" s="36"/>
      <c r="L15" s="36"/>
      <c r="M15" s="37"/>
      <c r="N15" s="36"/>
      <c r="O15" s="36"/>
      <c r="P15" s="37"/>
    </row>
    <row r="16" spans="1:16" ht="12.75" customHeight="1" x14ac:dyDescent="0.2">
      <c r="B16" s="38" t="s">
        <v>26</v>
      </c>
      <c r="C16" s="39" t="s">
        <v>27</v>
      </c>
      <c r="D16" s="40"/>
      <c r="E16" s="41"/>
      <c r="F16" s="42"/>
      <c r="G16" s="42"/>
      <c r="H16" s="52"/>
      <c r="I16" s="83">
        <f t="shared" si="0"/>
        <v>0</v>
      </c>
      <c r="J16" s="53"/>
      <c r="K16" s="41"/>
      <c r="L16" s="52"/>
      <c r="M16" s="53"/>
      <c r="N16" s="52"/>
      <c r="O16" s="52"/>
      <c r="P16" s="53"/>
    </row>
    <row r="17" spans="2:18" s="43" customFormat="1" x14ac:dyDescent="0.2">
      <c r="B17" s="44" t="s">
        <v>28</v>
      </c>
      <c r="C17" s="45" t="s">
        <v>29</v>
      </c>
      <c r="D17" s="46" t="s">
        <v>30</v>
      </c>
      <c r="E17" s="47">
        <v>0.1</v>
      </c>
      <c r="F17" s="48">
        <v>13000</v>
      </c>
      <c r="G17" s="47">
        <f t="shared" ref="G17:G41" si="1">E17*F17</f>
        <v>1300</v>
      </c>
      <c r="H17" s="49">
        <v>0.1</v>
      </c>
      <c r="I17" s="49">
        <f t="shared" si="0"/>
        <v>1300</v>
      </c>
      <c r="J17" s="50">
        <f t="shared" ref="J17:J41" si="2">IF(H17&gt;0,I17/(E17*F17),H17)</f>
        <v>1</v>
      </c>
      <c r="K17" s="47"/>
      <c r="L17" s="49">
        <f t="shared" ref="L17:L41" si="3">K17*F17</f>
        <v>0</v>
      </c>
      <c r="M17" s="50">
        <f t="shared" ref="M17:M41" si="4">IF(K17&gt;0,L17/(E17*F17),K17)</f>
        <v>0</v>
      </c>
      <c r="N17" s="49">
        <f t="shared" ref="N17:N41" si="5">K17+H17</f>
        <v>0.1</v>
      </c>
      <c r="O17" s="49">
        <f t="shared" ref="O17:O41" si="6">L17+I17</f>
        <v>1300</v>
      </c>
      <c r="P17" s="50">
        <f t="shared" ref="P17:P41" si="7">IF(N17&gt;0,O17/(E17*F17),N17)</f>
        <v>1</v>
      </c>
      <c r="R17" s="1"/>
    </row>
    <row r="18" spans="2:18" s="43" customFormat="1" ht="12.75" customHeight="1" x14ac:dyDescent="0.2">
      <c r="B18" s="44" t="s">
        <v>31</v>
      </c>
      <c r="C18" s="45" t="s">
        <v>32</v>
      </c>
      <c r="D18" s="46" t="s">
        <v>30</v>
      </c>
      <c r="E18" s="47">
        <v>0.7</v>
      </c>
      <c r="F18" s="51">
        <v>1200</v>
      </c>
      <c r="G18" s="47">
        <f t="shared" si="1"/>
        <v>840</v>
      </c>
      <c r="H18" s="49">
        <v>0.7</v>
      </c>
      <c r="I18" s="49">
        <f t="shared" si="0"/>
        <v>840</v>
      </c>
      <c r="J18" s="50">
        <f t="shared" si="2"/>
        <v>1</v>
      </c>
      <c r="K18" s="47"/>
      <c r="L18" s="49">
        <f t="shared" si="3"/>
        <v>0</v>
      </c>
      <c r="M18" s="50">
        <f t="shared" si="4"/>
        <v>0</v>
      </c>
      <c r="N18" s="49">
        <f t="shared" si="5"/>
        <v>0.7</v>
      </c>
      <c r="O18" s="49">
        <f t="shared" si="6"/>
        <v>840</v>
      </c>
      <c r="P18" s="50">
        <f t="shared" si="7"/>
        <v>1</v>
      </c>
      <c r="R18" s="1"/>
    </row>
    <row r="19" spans="2:18" s="43" customFormat="1" x14ac:dyDescent="0.2">
      <c r="B19" s="38" t="s">
        <v>33</v>
      </c>
      <c r="C19" s="39" t="s">
        <v>34</v>
      </c>
      <c r="D19" s="40"/>
      <c r="E19" s="41">
        <v>0</v>
      </c>
      <c r="F19" s="42"/>
      <c r="G19" s="42">
        <f t="shared" si="1"/>
        <v>0</v>
      </c>
      <c r="H19" s="52"/>
      <c r="I19" s="83">
        <f t="shared" si="0"/>
        <v>0</v>
      </c>
      <c r="J19" s="53">
        <f t="shared" si="2"/>
        <v>0</v>
      </c>
      <c r="K19" s="41"/>
      <c r="L19" s="52">
        <f t="shared" si="3"/>
        <v>0</v>
      </c>
      <c r="M19" s="53">
        <f t="shared" si="4"/>
        <v>0</v>
      </c>
      <c r="N19" s="52">
        <f t="shared" si="5"/>
        <v>0</v>
      </c>
      <c r="O19" s="52">
        <f t="shared" si="6"/>
        <v>0</v>
      </c>
      <c r="P19" s="53">
        <f t="shared" si="7"/>
        <v>0</v>
      </c>
      <c r="R19" s="1"/>
    </row>
    <row r="20" spans="2:18" s="43" customFormat="1" x14ac:dyDescent="0.2">
      <c r="B20" s="44" t="s">
        <v>35</v>
      </c>
      <c r="C20" s="54" t="s">
        <v>36</v>
      </c>
      <c r="D20" s="46" t="s">
        <v>37</v>
      </c>
      <c r="E20" s="47">
        <v>8</v>
      </c>
      <c r="F20" s="47">
        <v>100</v>
      </c>
      <c r="G20" s="47">
        <f t="shared" si="1"/>
        <v>800</v>
      </c>
      <c r="H20" s="49">
        <v>8</v>
      </c>
      <c r="I20" s="49">
        <f t="shared" si="0"/>
        <v>800</v>
      </c>
      <c r="J20" s="50">
        <f t="shared" si="2"/>
        <v>1</v>
      </c>
      <c r="K20" s="47"/>
      <c r="L20" s="49">
        <f t="shared" si="3"/>
        <v>0</v>
      </c>
      <c r="M20" s="50">
        <f t="shared" si="4"/>
        <v>0</v>
      </c>
      <c r="N20" s="49">
        <f t="shared" si="5"/>
        <v>8</v>
      </c>
      <c r="O20" s="49">
        <f t="shared" si="6"/>
        <v>800</v>
      </c>
      <c r="P20" s="50">
        <f t="shared" si="7"/>
        <v>1</v>
      </c>
      <c r="R20" s="1"/>
    </row>
    <row r="21" spans="2:18" s="43" customFormat="1" ht="38.25" x14ac:dyDescent="0.2">
      <c r="B21" s="44" t="s">
        <v>38</v>
      </c>
      <c r="C21" s="55" t="s">
        <v>39</v>
      </c>
      <c r="D21" s="46" t="s">
        <v>30</v>
      </c>
      <c r="E21" s="47">
        <v>4</v>
      </c>
      <c r="F21" s="47">
        <v>400</v>
      </c>
      <c r="G21" s="47">
        <f t="shared" si="1"/>
        <v>1600</v>
      </c>
      <c r="H21" s="49">
        <v>4</v>
      </c>
      <c r="I21" s="49">
        <f t="shared" si="0"/>
        <v>1600</v>
      </c>
      <c r="J21" s="50">
        <f t="shared" si="2"/>
        <v>1</v>
      </c>
      <c r="K21" s="47"/>
      <c r="L21" s="49">
        <f t="shared" si="3"/>
        <v>0</v>
      </c>
      <c r="M21" s="50">
        <f t="shared" si="4"/>
        <v>0</v>
      </c>
      <c r="N21" s="49">
        <f t="shared" si="5"/>
        <v>4</v>
      </c>
      <c r="O21" s="49">
        <f t="shared" si="6"/>
        <v>1600</v>
      </c>
      <c r="P21" s="50">
        <f t="shared" si="7"/>
        <v>1</v>
      </c>
      <c r="R21" s="1"/>
    </row>
    <row r="22" spans="2:18" s="43" customFormat="1" x14ac:dyDescent="0.2">
      <c r="B22" s="44" t="s">
        <v>40</v>
      </c>
      <c r="C22" s="54" t="s">
        <v>41</v>
      </c>
      <c r="D22" s="46" t="s">
        <v>42</v>
      </c>
      <c r="E22" s="47">
        <v>70.5</v>
      </c>
      <c r="F22" s="47">
        <v>8</v>
      </c>
      <c r="G22" s="47">
        <f t="shared" si="1"/>
        <v>564</v>
      </c>
      <c r="H22" s="49">
        <v>70.5</v>
      </c>
      <c r="I22" s="49">
        <f t="shared" si="0"/>
        <v>564</v>
      </c>
      <c r="J22" s="50">
        <f t="shared" si="2"/>
        <v>1</v>
      </c>
      <c r="K22" s="47"/>
      <c r="L22" s="49">
        <f t="shared" si="3"/>
        <v>0</v>
      </c>
      <c r="M22" s="50">
        <f t="shared" si="4"/>
        <v>0</v>
      </c>
      <c r="N22" s="49">
        <f t="shared" si="5"/>
        <v>70.5</v>
      </c>
      <c r="O22" s="49">
        <f t="shared" si="6"/>
        <v>564</v>
      </c>
      <c r="P22" s="50">
        <f t="shared" si="7"/>
        <v>1</v>
      </c>
      <c r="R22" s="1"/>
    </row>
    <row r="23" spans="2:18" s="43" customFormat="1" x14ac:dyDescent="0.2">
      <c r="B23" s="38" t="s">
        <v>43</v>
      </c>
      <c r="C23" s="39" t="s">
        <v>44</v>
      </c>
      <c r="D23" s="40"/>
      <c r="E23" s="41">
        <v>0</v>
      </c>
      <c r="F23" s="56"/>
      <c r="G23" s="42">
        <f t="shared" si="1"/>
        <v>0</v>
      </c>
      <c r="H23" s="52"/>
      <c r="I23" s="83">
        <f t="shared" si="0"/>
        <v>0</v>
      </c>
      <c r="J23" s="53">
        <f t="shared" si="2"/>
        <v>0</v>
      </c>
      <c r="K23" s="41"/>
      <c r="L23" s="52">
        <f t="shared" si="3"/>
        <v>0</v>
      </c>
      <c r="M23" s="53">
        <f t="shared" si="4"/>
        <v>0</v>
      </c>
      <c r="N23" s="52">
        <f t="shared" si="5"/>
        <v>0</v>
      </c>
      <c r="O23" s="52">
        <f t="shared" si="6"/>
        <v>0</v>
      </c>
      <c r="P23" s="53">
        <f t="shared" si="7"/>
        <v>0</v>
      </c>
      <c r="R23" s="1"/>
    </row>
    <row r="24" spans="2:18" s="43" customFormat="1" x14ac:dyDescent="0.2">
      <c r="B24" s="44" t="s">
        <v>45</v>
      </c>
      <c r="C24" s="45" t="s">
        <v>46</v>
      </c>
      <c r="D24" s="46" t="s">
        <v>42</v>
      </c>
      <c r="E24" s="47">
        <v>74.5</v>
      </c>
      <c r="F24" s="47">
        <v>6</v>
      </c>
      <c r="G24" s="47">
        <f t="shared" si="1"/>
        <v>447</v>
      </c>
      <c r="H24" s="49">
        <v>74.5</v>
      </c>
      <c r="I24" s="49">
        <f t="shared" si="0"/>
        <v>447</v>
      </c>
      <c r="J24" s="50">
        <f t="shared" si="2"/>
        <v>1</v>
      </c>
      <c r="K24" s="47"/>
      <c r="L24" s="49">
        <f t="shared" si="3"/>
        <v>0</v>
      </c>
      <c r="M24" s="50">
        <f t="shared" si="4"/>
        <v>0</v>
      </c>
      <c r="N24" s="49">
        <f t="shared" si="5"/>
        <v>74.5</v>
      </c>
      <c r="O24" s="49">
        <f t="shared" si="6"/>
        <v>447</v>
      </c>
      <c r="P24" s="50">
        <f t="shared" si="7"/>
        <v>1</v>
      </c>
      <c r="R24" s="1"/>
    </row>
    <row r="25" spans="2:18" s="43" customFormat="1" ht="12.75" customHeight="1" x14ac:dyDescent="0.2">
      <c r="B25" s="57" t="s">
        <v>47</v>
      </c>
      <c r="C25" s="54" t="s">
        <v>48</v>
      </c>
      <c r="D25" s="46" t="s">
        <v>49</v>
      </c>
      <c r="E25" s="47">
        <v>303.68</v>
      </c>
      <c r="F25" s="47">
        <v>1</v>
      </c>
      <c r="G25" s="47">
        <f t="shared" si="1"/>
        <v>303.68</v>
      </c>
      <c r="H25" s="49">
        <v>303.68</v>
      </c>
      <c r="I25" s="49">
        <f t="shared" si="0"/>
        <v>303.68</v>
      </c>
      <c r="J25" s="50">
        <f t="shared" si="2"/>
        <v>1</v>
      </c>
      <c r="K25" s="47"/>
      <c r="L25" s="49">
        <f t="shared" si="3"/>
        <v>0</v>
      </c>
      <c r="M25" s="50">
        <f t="shared" si="4"/>
        <v>0</v>
      </c>
      <c r="N25" s="49">
        <f t="shared" si="5"/>
        <v>303.68</v>
      </c>
      <c r="O25" s="49">
        <f t="shared" si="6"/>
        <v>303.68</v>
      </c>
      <c r="P25" s="50">
        <f t="shared" si="7"/>
        <v>1</v>
      </c>
      <c r="R25" s="1"/>
    </row>
    <row r="26" spans="2:18" s="43" customFormat="1" ht="12.75" customHeight="1" x14ac:dyDescent="0.2">
      <c r="B26" s="57" t="s">
        <v>50</v>
      </c>
      <c r="C26" s="54" t="s">
        <v>51</v>
      </c>
      <c r="D26" s="46" t="s">
        <v>42</v>
      </c>
      <c r="E26" s="47">
        <v>60.74</v>
      </c>
      <c r="F26" s="47">
        <v>2</v>
      </c>
      <c r="G26" s="47">
        <f t="shared" si="1"/>
        <v>121.48</v>
      </c>
      <c r="H26" s="49">
        <v>60.74</v>
      </c>
      <c r="I26" s="49">
        <f t="shared" si="0"/>
        <v>121.48</v>
      </c>
      <c r="J26" s="50">
        <f t="shared" si="2"/>
        <v>1</v>
      </c>
      <c r="K26" s="47"/>
      <c r="L26" s="49">
        <f t="shared" si="3"/>
        <v>0</v>
      </c>
      <c r="M26" s="50">
        <f t="shared" si="4"/>
        <v>0</v>
      </c>
      <c r="N26" s="49">
        <f t="shared" si="5"/>
        <v>60.74</v>
      </c>
      <c r="O26" s="49">
        <f t="shared" si="6"/>
        <v>121.48</v>
      </c>
      <c r="P26" s="50">
        <f t="shared" si="7"/>
        <v>1</v>
      </c>
      <c r="R26" s="1"/>
    </row>
    <row r="27" spans="2:18" s="43" customFormat="1" ht="12.75" customHeight="1" x14ac:dyDescent="0.2">
      <c r="B27" s="57" t="s">
        <v>52</v>
      </c>
      <c r="C27" s="45" t="s">
        <v>53</v>
      </c>
      <c r="D27" s="46" t="s">
        <v>42</v>
      </c>
      <c r="E27" s="47">
        <v>28.91</v>
      </c>
      <c r="F27" s="47">
        <v>22</v>
      </c>
      <c r="G27" s="47">
        <f t="shared" si="1"/>
        <v>636.02</v>
      </c>
      <c r="H27" s="49">
        <v>28.91</v>
      </c>
      <c r="I27" s="49">
        <f t="shared" si="0"/>
        <v>636.02</v>
      </c>
      <c r="J27" s="50">
        <f t="shared" si="2"/>
        <v>1</v>
      </c>
      <c r="K27" s="47"/>
      <c r="L27" s="49">
        <f t="shared" si="3"/>
        <v>0</v>
      </c>
      <c r="M27" s="50">
        <f t="shared" si="4"/>
        <v>0</v>
      </c>
      <c r="N27" s="49">
        <f t="shared" si="5"/>
        <v>28.91</v>
      </c>
      <c r="O27" s="49">
        <f t="shared" si="6"/>
        <v>636.02</v>
      </c>
      <c r="P27" s="50">
        <f t="shared" si="7"/>
        <v>1</v>
      </c>
      <c r="R27" s="1"/>
    </row>
    <row r="28" spans="2:18" s="43" customFormat="1" x14ac:dyDescent="0.2">
      <c r="B28" s="38" t="s">
        <v>54</v>
      </c>
      <c r="C28" s="39" t="s">
        <v>55</v>
      </c>
      <c r="D28" s="40"/>
      <c r="E28" s="41">
        <v>0</v>
      </c>
      <c r="F28" s="56"/>
      <c r="G28" s="42">
        <f t="shared" si="1"/>
        <v>0</v>
      </c>
      <c r="H28" s="52"/>
      <c r="I28" s="83">
        <f t="shared" si="0"/>
        <v>0</v>
      </c>
      <c r="J28" s="53">
        <f t="shared" si="2"/>
        <v>0</v>
      </c>
      <c r="K28" s="41"/>
      <c r="L28" s="52">
        <f t="shared" si="3"/>
        <v>0</v>
      </c>
      <c r="M28" s="53">
        <f t="shared" si="4"/>
        <v>0</v>
      </c>
      <c r="N28" s="52">
        <f t="shared" si="5"/>
        <v>0</v>
      </c>
      <c r="O28" s="52">
        <f t="shared" si="6"/>
        <v>0</v>
      </c>
      <c r="P28" s="53">
        <f t="shared" si="7"/>
        <v>0</v>
      </c>
      <c r="R28" s="1"/>
    </row>
    <row r="29" spans="2:18" s="43" customFormat="1" ht="12.75" customHeight="1" x14ac:dyDescent="0.2">
      <c r="B29" s="44" t="s">
        <v>56</v>
      </c>
      <c r="C29" s="45" t="s">
        <v>57</v>
      </c>
      <c r="D29" s="46" t="s">
        <v>42</v>
      </c>
      <c r="E29" s="47">
        <v>4.13</v>
      </c>
      <c r="F29" s="47">
        <v>43.52</v>
      </c>
      <c r="G29" s="47">
        <f t="shared" si="1"/>
        <v>179.73760000000001</v>
      </c>
      <c r="H29" s="49">
        <v>4.13</v>
      </c>
      <c r="I29" s="49">
        <f t="shared" si="0"/>
        <v>179.73760000000001</v>
      </c>
      <c r="J29" s="50">
        <f t="shared" si="2"/>
        <v>1</v>
      </c>
      <c r="K29" s="47"/>
      <c r="L29" s="49">
        <f t="shared" si="3"/>
        <v>0</v>
      </c>
      <c r="M29" s="50">
        <f t="shared" si="4"/>
        <v>0</v>
      </c>
      <c r="N29" s="49">
        <f t="shared" si="5"/>
        <v>4.13</v>
      </c>
      <c r="O29" s="49">
        <f t="shared" si="6"/>
        <v>179.73760000000001</v>
      </c>
      <c r="P29" s="50">
        <f t="shared" si="7"/>
        <v>1</v>
      </c>
      <c r="R29" s="1"/>
    </row>
    <row r="30" spans="2:18" s="43" customFormat="1" ht="12.75" customHeight="1" x14ac:dyDescent="0.2">
      <c r="B30" s="57" t="s">
        <v>58</v>
      </c>
      <c r="C30" s="54" t="s">
        <v>59</v>
      </c>
      <c r="D30" s="46" t="s">
        <v>42</v>
      </c>
      <c r="E30" s="47">
        <v>1.1299999999999999</v>
      </c>
      <c r="F30" s="47">
        <v>330</v>
      </c>
      <c r="G30" s="47">
        <f t="shared" si="1"/>
        <v>372.9</v>
      </c>
      <c r="H30" s="49">
        <v>1.1299999999999999</v>
      </c>
      <c r="I30" s="49">
        <f t="shared" si="0"/>
        <v>372.9</v>
      </c>
      <c r="J30" s="50">
        <f t="shared" si="2"/>
        <v>1</v>
      </c>
      <c r="K30" s="47"/>
      <c r="L30" s="49">
        <f t="shared" si="3"/>
        <v>0</v>
      </c>
      <c r="M30" s="50">
        <f t="shared" si="4"/>
        <v>0</v>
      </c>
      <c r="N30" s="49">
        <f t="shared" si="5"/>
        <v>1.1299999999999999</v>
      </c>
      <c r="O30" s="49">
        <f t="shared" si="6"/>
        <v>372.9</v>
      </c>
      <c r="P30" s="50">
        <f t="shared" si="7"/>
        <v>1</v>
      </c>
      <c r="R30" s="1"/>
    </row>
    <row r="31" spans="2:18" s="43" customFormat="1" x14ac:dyDescent="0.2">
      <c r="B31" s="57" t="s">
        <v>60</v>
      </c>
      <c r="C31" s="54" t="s">
        <v>61</v>
      </c>
      <c r="D31" s="46" t="s">
        <v>42</v>
      </c>
      <c r="E31" s="47">
        <v>3.53</v>
      </c>
      <c r="F31" s="47">
        <v>124.33</v>
      </c>
      <c r="G31" s="47">
        <f t="shared" si="1"/>
        <v>438.88489999999996</v>
      </c>
      <c r="H31" s="49"/>
      <c r="I31" s="49">
        <f t="shared" si="0"/>
        <v>0</v>
      </c>
      <c r="J31" s="50">
        <f t="shared" si="2"/>
        <v>0</v>
      </c>
      <c r="K31" s="47">
        <v>0</v>
      </c>
      <c r="L31" s="49">
        <f t="shared" si="3"/>
        <v>0</v>
      </c>
      <c r="M31" s="50">
        <f t="shared" si="4"/>
        <v>0</v>
      </c>
      <c r="N31" s="49">
        <f t="shared" si="5"/>
        <v>0</v>
      </c>
      <c r="O31" s="49">
        <f t="shared" si="6"/>
        <v>0</v>
      </c>
      <c r="P31" s="50">
        <f t="shared" si="7"/>
        <v>0</v>
      </c>
      <c r="R31" s="1"/>
    </row>
    <row r="32" spans="2:18" s="43" customFormat="1" ht="12.75" customHeight="1" x14ac:dyDescent="0.2">
      <c r="B32" s="57" t="s">
        <v>62</v>
      </c>
      <c r="C32" s="45" t="s">
        <v>63</v>
      </c>
      <c r="D32" s="46" t="s">
        <v>37</v>
      </c>
      <c r="E32" s="47">
        <v>122.2</v>
      </c>
      <c r="F32" s="47">
        <v>9.73</v>
      </c>
      <c r="G32" s="47">
        <f t="shared" si="1"/>
        <v>1189.0060000000001</v>
      </c>
      <c r="H32" s="49"/>
      <c r="I32" s="49">
        <f t="shared" si="0"/>
        <v>0</v>
      </c>
      <c r="J32" s="50">
        <f t="shared" si="2"/>
        <v>0</v>
      </c>
      <c r="K32" s="47">
        <v>0</v>
      </c>
      <c r="L32" s="49">
        <f t="shared" si="3"/>
        <v>0</v>
      </c>
      <c r="M32" s="50">
        <f t="shared" si="4"/>
        <v>0</v>
      </c>
      <c r="N32" s="49">
        <f t="shared" si="5"/>
        <v>0</v>
      </c>
      <c r="O32" s="49">
        <f t="shared" si="6"/>
        <v>0</v>
      </c>
      <c r="P32" s="50">
        <f t="shared" si="7"/>
        <v>0</v>
      </c>
      <c r="R32" s="1"/>
    </row>
    <row r="33" spans="2:18" s="43" customFormat="1" ht="25.5" x14ac:dyDescent="0.2">
      <c r="B33" s="57" t="s">
        <v>64</v>
      </c>
      <c r="C33" s="45" t="s">
        <v>65</v>
      </c>
      <c r="D33" s="46" t="s">
        <v>37</v>
      </c>
      <c r="E33" s="47">
        <v>455.43</v>
      </c>
      <c r="F33" s="47">
        <v>32</v>
      </c>
      <c r="G33" s="47">
        <f t="shared" si="1"/>
        <v>14573.76</v>
      </c>
      <c r="H33" s="49"/>
      <c r="I33" s="49">
        <f t="shared" si="0"/>
        <v>0</v>
      </c>
      <c r="J33" s="50">
        <f t="shared" si="2"/>
        <v>0</v>
      </c>
      <c r="K33" s="47">
        <v>0</v>
      </c>
      <c r="L33" s="49">
        <f t="shared" si="3"/>
        <v>0</v>
      </c>
      <c r="M33" s="50">
        <f t="shared" si="4"/>
        <v>0</v>
      </c>
      <c r="N33" s="49">
        <f t="shared" si="5"/>
        <v>0</v>
      </c>
      <c r="O33" s="49">
        <f t="shared" si="6"/>
        <v>0</v>
      </c>
      <c r="P33" s="50">
        <f t="shared" si="7"/>
        <v>0</v>
      </c>
      <c r="R33" s="1"/>
    </row>
    <row r="34" spans="2:18" s="43" customFormat="1" ht="23.25" customHeight="1" x14ac:dyDescent="0.2">
      <c r="B34" s="57" t="s">
        <v>66</v>
      </c>
      <c r="C34" s="45" t="s">
        <v>67</v>
      </c>
      <c r="D34" s="46" t="s">
        <v>68</v>
      </c>
      <c r="E34" s="47">
        <v>2798.1</v>
      </c>
      <c r="F34" s="47">
        <v>3</v>
      </c>
      <c r="G34" s="47">
        <f t="shared" si="1"/>
        <v>8394.2999999999993</v>
      </c>
      <c r="H34" s="49"/>
      <c r="I34" s="49">
        <f t="shared" si="0"/>
        <v>0</v>
      </c>
      <c r="J34" s="50">
        <f t="shared" si="2"/>
        <v>0</v>
      </c>
      <c r="K34" s="47">
        <v>0</v>
      </c>
      <c r="L34" s="49">
        <f t="shared" si="3"/>
        <v>0</v>
      </c>
      <c r="M34" s="50">
        <f t="shared" si="4"/>
        <v>0</v>
      </c>
      <c r="N34" s="49">
        <f t="shared" si="5"/>
        <v>0</v>
      </c>
      <c r="O34" s="49">
        <f t="shared" si="6"/>
        <v>0</v>
      </c>
      <c r="P34" s="50">
        <f t="shared" si="7"/>
        <v>0</v>
      </c>
      <c r="R34" s="1"/>
    </row>
    <row r="35" spans="2:18" s="43" customFormat="1" ht="12.75" customHeight="1" x14ac:dyDescent="0.2">
      <c r="B35" s="57" t="s">
        <v>69</v>
      </c>
      <c r="C35" s="45" t="s">
        <v>70</v>
      </c>
      <c r="D35" s="46" t="s">
        <v>68</v>
      </c>
      <c r="E35" s="47">
        <v>3018.3</v>
      </c>
      <c r="F35" s="47">
        <v>3.5</v>
      </c>
      <c r="G35" s="47">
        <f t="shared" si="1"/>
        <v>10564.050000000001</v>
      </c>
      <c r="H35" s="49"/>
      <c r="I35" s="49">
        <f t="shared" si="0"/>
        <v>0</v>
      </c>
      <c r="J35" s="50">
        <f t="shared" si="2"/>
        <v>0</v>
      </c>
      <c r="K35" s="47">
        <v>0</v>
      </c>
      <c r="L35" s="49">
        <f t="shared" si="3"/>
        <v>0</v>
      </c>
      <c r="M35" s="50">
        <f t="shared" si="4"/>
        <v>0</v>
      </c>
      <c r="N35" s="49">
        <f t="shared" si="5"/>
        <v>0</v>
      </c>
      <c r="O35" s="49">
        <f t="shared" si="6"/>
        <v>0</v>
      </c>
      <c r="P35" s="50">
        <f t="shared" si="7"/>
        <v>0</v>
      </c>
      <c r="R35" s="1"/>
    </row>
    <row r="36" spans="2:18" s="43" customFormat="1" ht="25.5" x14ac:dyDescent="0.2">
      <c r="B36" s="44" t="s">
        <v>71</v>
      </c>
      <c r="C36" s="45" t="s">
        <v>72</v>
      </c>
      <c r="D36" s="46" t="s">
        <v>42</v>
      </c>
      <c r="E36" s="47">
        <v>57.56</v>
      </c>
      <c r="F36" s="47">
        <v>330</v>
      </c>
      <c r="G36" s="47">
        <f t="shared" si="1"/>
        <v>18994.8</v>
      </c>
      <c r="H36" s="49"/>
      <c r="I36" s="49">
        <f t="shared" si="0"/>
        <v>0</v>
      </c>
      <c r="J36" s="50">
        <f t="shared" si="2"/>
        <v>0</v>
      </c>
      <c r="K36" s="47">
        <v>0</v>
      </c>
      <c r="L36" s="49">
        <f t="shared" si="3"/>
        <v>0</v>
      </c>
      <c r="M36" s="50">
        <f t="shared" si="4"/>
        <v>0</v>
      </c>
      <c r="N36" s="49">
        <f t="shared" si="5"/>
        <v>0</v>
      </c>
      <c r="O36" s="49">
        <f t="shared" si="6"/>
        <v>0</v>
      </c>
      <c r="P36" s="50">
        <f t="shared" si="7"/>
        <v>0</v>
      </c>
      <c r="R36" s="1"/>
    </row>
    <row r="37" spans="2:18" s="43" customFormat="1" x14ac:dyDescent="0.2">
      <c r="B37" s="38" t="s">
        <v>73</v>
      </c>
      <c r="C37" s="39" t="s">
        <v>74</v>
      </c>
      <c r="D37" s="40"/>
      <c r="E37" s="41">
        <v>0</v>
      </c>
      <c r="F37" s="56"/>
      <c r="G37" s="42">
        <f t="shared" si="1"/>
        <v>0</v>
      </c>
      <c r="H37" s="52"/>
      <c r="I37" s="83">
        <f t="shared" si="0"/>
        <v>0</v>
      </c>
      <c r="J37" s="53">
        <f t="shared" si="2"/>
        <v>0</v>
      </c>
      <c r="K37" s="41"/>
      <c r="L37" s="52">
        <f t="shared" si="3"/>
        <v>0</v>
      </c>
      <c r="M37" s="53">
        <f t="shared" si="4"/>
        <v>0</v>
      </c>
      <c r="N37" s="52">
        <f t="shared" si="5"/>
        <v>0</v>
      </c>
      <c r="O37" s="52">
        <f t="shared" si="6"/>
        <v>0</v>
      </c>
      <c r="P37" s="53">
        <f t="shared" si="7"/>
        <v>0</v>
      </c>
      <c r="R37" s="1"/>
    </row>
    <row r="38" spans="2:18" s="43" customFormat="1" ht="12.75" customHeight="1" x14ac:dyDescent="0.2">
      <c r="B38" s="44" t="s">
        <v>75</v>
      </c>
      <c r="C38" s="45" t="s">
        <v>76</v>
      </c>
      <c r="D38" s="46" t="s">
        <v>77</v>
      </c>
      <c r="E38" s="47">
        <v>48.5</v>
      </c>
      <c r="F38" s="47">
        <v>56.64</v>
      </c>
      <c r="G38" s="47">
        <f t="shared" si="1"/>
        <v>2747.04</v>
      </c>
      <c r="H38" s="49"/>
      <c r="I38" s="49">
        <f t="shared" si="0"/>
        <v>0</v>
      </c>
      <c r="J38" s="50">
        <f t="shared" si="2"/>
        <v>0</v>
      </c>
      <c r="K38" s="47">
        <v>0</v>
      </c>
      <c r="L38" s="49">
        <f t="shared" si="3"/>
        <v>0</v>
      </c>
      <c r="M38" s="50">
        <f t="shared" si="4"/>
        <v>0</v>
      </c>
      <c r="N38" s="49">
        <f t="shared" si="5"/>
        <v>0</v>
      </c>
      <c r="O38" s="49">
        <f t="shared" si="6"/>
        <v>0</v>
      </c>
      <c r="P38" s="50">
        <f t="shared" si="7"/>
        <v>0</v>
      </c>
      <c r="R38" s="1"/>
    </row>
    <row r="39" spans="2:18" s="43" customFormat="1" x14ac:dyDescent="0.2">
      <c r="B39" s="57" t="s">
        <v>78</v>
      </c>
      <c r="C39" s="54" t="s">
        <v>79</v>
      </c>
      <c r="D39" s="46" t="s">
        <v>37</v>
      </c>
      <c r="E39" s="47">
        <v>5</v>
      </c>
      <c r="F39" s="47">
        <v>7.84</v>
      </c>
      <c r="G39" s="47">
        <f t="shared" si="1"/>
        <v>39.200000000000003</v>
      </c>
      <c r="H39" s="49"/>
      <c r="I39" s="49">
        <f t="shared" si="0"/>
        <v>0</v>
      </c>
      <c r="J39" s="50">
        <f t="shared" si="2"/>
        <v>0</v>
      </c>
      <c r="K39" s="47">
        <v>0</v>
      </c>
      <c r="L39" s="49">
        <f t="shared" si="3"/>
        <v>0</v>
      </c>
      <c r="M39" s="50">
        <f t="shared" si="4"/>
        <v>0</v>
      </c>
      <c r="N39" s="49">
        <f t="shared" si="5"/>
        <v>0</v>
      </c>
      <c r="O39" s="49">
        <f t="shared" si="6"/>
        <v>0</v>
      </c>
      <c r="P39" s="50">
        <f t="shared" si="7"/>
        <v>0</v>
      </c>
      <c r="R39" s="1"/>
    </row>
    <row r="40" spans="2:18" s="43" customFormat="1" x14ac:dyDescent="0.2">
      <c r="B40" s="38" t="s">
        <v>80</v>
      </c>
      <c r="C40" s="39" t="s">
        <v>81</v>
      </c>
      <c r="D40" s="40"/>
      <c r="E40" s="41">
        <v>0</v>
      </c>
      <c r="F40" s="56"/>
      <c r="G40" s="42">
        <f t="shared" si="1"/>
        <v>0</v>
      </c>
      <c r="H40" s="52"/>
      <c r="I40" s="83">
        <f t="shared" si="0"/>
        <v>0</v>
      </c>
      <c r="J40" s="53">
        <f t="shared" si="2"/>
        <v>0</v>
      </c>
      <c r="K40" s="41"/>
      <c r="L40" s="52">
        <f t="shared" si="3"/>
        <v>0</v>
      </c>
      <c r="M40" s="53">
        <f t="shared" si="4"/>
        <v>0</v>
      </c>
      <c r="N40" s="52">
        <f t="shared" si="5"/>
        <v>0</v>
      </c>
      <c r="O40" s="52">
        <f t="shared" si="6"/>
        <v>0</v>
      </c>
      <c r="P40" s="53">
        <f t="shared" si="7"/>
        <v>0</v>
      </c>
      <c r="R40" s="1"/>
    </row>
    <row r="41" spans="2:18" s="43" customFormat="1" x14ac:dyDescent="0.2">
      <c r="B41" s="57" t="s">
        <v>82</v>
      </c>
      <c r="C41" s="54" t="s">
        <v>83</v>
      </c>
      <c r="D41" s="46" t="s">
        <v>37</v>
      </c>
      <c r="E41" s="47">
        <v>70.5</v>
      </c>
      <c r="F41" s="47">
        <v>9.3699999999999992</v>
      </c>
      <c r="G41" s="47">
        <f t="shared" si="1"/>
        <v>660.58499999999992</v>
      </c>
      <c r="H41" s="49"/>
      <c r="I41" s="82">
        <f t="shared" si="0"/>
        <v>0</v>
      </c>
      <c r="J41" s="50">
        <f t="shared" si="2"/>
        <v>0</v>
      </c>
      <c r="K41" s="47">
        <v>0</v>
      </c>
      <c r="L41" s="49">
        <f t="shared" si="3"/>
        <v>0</v>
      </c>
      <c r="M41" s="50">
        <f t="shared" si="4"/>
        <v>0</v>
      </c>
      <c r="N41" s="49">
        <f t="shared" si="5"/>
        <v>0</v>
      </c>
      <c r="O41" s="49">
        <f t="shared" si="6"/>
        <v>0</v>
      </c>
      <c r="P41" s="50">
        <f t="shared" si="7"/>
        <v>0</v>
      </c>
      <c r="R41" s="1"/>
    </row>
    <row r="42" spans="2:18" s="43" customFormat="1" x14ac:dyDescent="0.2">
      <c r="B42" s="58"/>
      <c r="C42" s="59"/>
      <c r="D42" s="60"/>
      <c r="E42" s="61"/>
      <c r="F42" s="62"/>
      <c r="G42" s="63">
        <f>SUM(G17:G41)</f>
        <v>64766.443499999994</v>
      </c>
      <c r="H42" s="64"/>
      <c r="I42" s="81"/>
      <c r="J42" s="65"/>
      <c r="K42" s="64"/>
      <c r="L42" s="64"/>
      <c r="M42" s="65"/>
      <c r="N42" s="66"/>
      <c r="O42" s="66"/>
      <c r="P42" s="67"/>
      <c r="R42" s="1"/>
    </row>
    <row r="43" spans="2:18" s="68" customFormat="1" ht="16.5" customHeight="1" x14ac:dyDescent="0.2">
      <c r="B43" s="88" t="s">
        <v>24</v>
      </c>
      <c r="C43" s="88"/>
      <c r="D43" s="89">
        <f>G42</f>
        <v>64766.443499999994</v>
      </c>
      <c r="E43" s="89"/>
      <c r="F43" s="89"/>
      <c r="G43" s="69"/>
      <c r="H43" s="49"/>
      <c r="I43" s="70">
        <f>SUM(I17:I41)</f>
        <v>7164.8176000000003</v>
      </c>
      <c r="J43" s="71">
        <f>I43/D43</f>
        <v>0.11062545992663625</v>
      </c>
      <c r="K43" s="49"/>
      <c r="L43" s="70">
        <f>SUM(L17:L41)</f>
        <v>0</v>
      </c>
      <c r="M43" s="71">
        <f>L43/D43</f>
        <v>0</v>
      </c>
      <c r="N43" s="49"/>
      <c r="O43" s="70">
        <f>SUM(O17:O41)</f>
        <v>7164.8176000000003</v>
      </c>
      <c r="P43" s="71">
        <f>O43/D43</f>
        <v>0.11062545992663625</v>
      </c>
      <c r="R43" s="1">
        <f>ROUND(E46*F46,2)</f>
        <v>0</v>
      </c>
    </row>
    <row r="44" spans="2:18" s="68" customFormat="1" ht="8.25" customHeight="1" x14ac:dyDescent="0.2">
      <c r="B44" s="72"/>
      <c r="C44" s="72"/>
      <c r="D44" s="73"/>
      <c r="E44" s="74"/>
      <c r="F44" s="74"/>
      <c r="G44" s="74"/>
      <c r="H44" s="75"/>
      <c r="I44" s="76"/>
      <c r="J44" s="77"/>
      <c r="K44" s="75"/>
      <c r="L44" s="76"/>
      <c r="M44" s="77"/>
      <c r="N44" s="75"/>
      <c r="O44" s="76"/>
      <c r="P44" s="77"/>
    </row>
    <row r="45" spans="2:18" s="68" customFormat="1" ht="17.25" customHeight="1" x14ac:dyDescent="0.2">
      <c r="B45" s="72"/>
      <c r="C45" s="72"/>
      <c r="D45" s="73"/>
      <c r="E45" s="74"/>
      <c r="F45" s="74"/>
      <c r="G45" s="74"/>
      <c r="H45" s="75"/>
      <c r="I45" s="76"/>
      <c r="J45" s="77"/>
      <c r="K45" s="75"/>
      <c r="L45" s="76"/>
      <c r="M45" s="77"/>
      <c r="N45" s="75"/>
      <c r="O45" s="76"/>
      <c r="P45" s="77"/>
    </row>
    <row r="46" spans="2:18" s="68" customFormat="1" ht="12.75" customHeight="1" x14ac:dyDescent="0.2">
      <c r="B46" s="78"/>
      <c r="C46" s="79">
        <f>D43</f>
        <v>64766.443499999994</v>
      </c>
      <c r="D46" s="76"/>
      <c r="E46" s="75"/>
      <c r="F46" s="75"/>
      <c r="G46" s="75"/>
      <c r="H46" s="75"/>
      <c r="I46" s="76"/>
      <c r="J46" s="77"/>
      <c r="K46" s="75"/>
      <c r="L46" s="76"/>
      <c r="M46" s="77"/>
      <c r="N46" s="75"/>
      <c r="O46" s="76"/>
      <c r="P46" s="77"/>
    </row>
    <row r="47" spans="2:18" s="68" customFormat="1" ht="12.75" customHeight="1" x14ac:dyDescent="0.2">
      <c r="B47" s="72"/>
      <c r="C47" s="72"/>
      <c r="D47" s="73"/>
      <c r="E47" s="74"/>
      <c r="F47" s="74"/>
      <c r="G47" s="74"/>
      <c r="H47" s="75"/>
      <c r="I47" s="76"/>
      <c r="J47" s="77"/>
      <c r="K47" s="75"/>
      <c r="L47" s="76"/>
      <c r="M47" s="77"/>
      <c r="N47" s="75"/>
      <c r="O47" s="76"/>
      <c r="P47" s="77"/>
    </row>
    <row r="48" spans="2:18" s="68" customFormat="1" ht="12.75" customHeight="1" x14ac:dyDescent="0.2">
      <c r="B48" s="72"/>
      <c r="C48" s="72"/>
      <c r="D48" s="73"/>
      <c r="E48" s="75" t="str">
        <f>CONCATENATE("% DA ",K13)</f>
        <v>% DA 2a. MEDIÇÃO</v>
      </c>
      <c r="F48" s="74"/>
      <c r="G48" s="75"/>
      <c r="H48" s="75"/>
      <c r="I48" s="77">
        <f>M43</f>
        <v>0</v>
      </c>
      <c r="J48" s="77"/>
      <c r="K48" s="75"/>
      <c r="L48" s="75" t="str">
        <f>K13</f>
        <v>2a. MEDIÇÃO</v>
      </c>
      <c r="M48" s="77"/>
      <c r="N48" s="84">
        <f>L43</f>
        <v>0</v>
      </c>
      <c r="O48" s="84"/>
      <c r="P48" s="77"/>
    </row>
    <row r="49" spans="2:16" s="68" customFormat="1" ht="12.75" customHeight="1" x14ac:dyDescent="0.2">
      <c r="B49" s="72"/>
      <c r="C49" s="72"/>
      <c r="D49" s="73"/>
      <c r="E49" s="75"/>
      <c r="F49" s="74"/>
      <c r="G49" s="75"/>
      <c r="H49" s="75"/>
      <c r="I49" s="77"/>
      <c r="J49" s="77"/>
      <c r="K49" s="75"/>
      <c r="L49" s="75" t="s">
        <v>84</v>
      </c>
      <c r="M49" s="77"/>
      <c r="N49" s="84">
        <f>O43</f>
        <v>7164.8176000000003</v>
      </c>
      <c r="O49" s="84"/>
      <c r="P49" s="77"/>
    </row>
    <row r="50" spans="2:16" s="68" customFormat="1" ht="12.75" customHeight="1" x14ac:dyDescent="0.2">
      <c r="B50" s="72"/>
      <c r="C50" s="80"/>
      <c r="D50" s="73"/>
      <c r="E50" s="75" t="s">
        <v>85</v>
      </c>
      <c r="F50" s="74"/>
      <c r="G50" s="75"/>
      <c r="H50" s="75"/>
      <c r="I50" s="77">
        <f>P43</f>
        <v>0.11062545992663625</v>
      </c>
      <c r="J50" s="77"/>
      <c r="K50" s="75"/>
      <c r="L50" s="75" t="s">
        <v>86</v>
      </c>
      <c r="M50" s="77"/>
      <c r="N50" s="85">
        <f>C46-N49</f>
        <v>57601.625899999992</v>
      </c>
      <c r="O50" s="85"/>
      <c r="P50" s="77"/>
    </row>
    <row r="51" spans="2:16" ht="12.75" customHeight="1" x14ac:dyDescent="0.2"/>
    <row r="52" spans="2:16" ht="7.5" customHeight="1" x14ac:dyDescent="0.2"/>
    <row r="53" spans="2:16" ht="12.75" customHeight="1" x14ac:dyDescent="0.2"/>
    <row r="54" spans="2:16" ht="12.75" customHeight="1" x14ac:dyDescent="0.2"/>
    <row r="55" spans="2:16" ht="12.75" customHeight="1" x14ac:dyDescent="0.2"/>
    <row r="56" spans="2:16" ht="12.75" customHeight="1" x14ac:dyDescent="0.2"/>
    <row r="57" spans="2:16" ht="12.75" customHeight="1" x14ac:dyDescent="0.2"/>
    <row r="58" spans="2:16" ht="12.75" customHeight="1" x14ac:dyDescent="0.2"/>
    <row r="59" spans="2:16" ht="12.75" customHeight="1" x14ac:dyDescent="0.2"/>
    <row r="60" spans="2:16" ht="12.75" customHeight="1" x14ac:dyDescent="0.2"/>
    <row r="61" spans="2:16" ht="12.75" customHeight="1" x14ac:dyDescent="0.2"/>
    <row r="62" spans="2:16" ht="12.75" customHeight="1" x14ac:dyDescent="0.2"/>
    <row r="63" spans="2:16" ht="12.75" customHeight="1" x14ac:dyDescent="0.2"/>
    <row r="64" spans="2:1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</sheetData>
  <mergeCells count="18">
    <mergeCell ref="C3:M3"/>
    <mergeCell ref="C4:I4"/>
    <mergeCell ref="C9:F9"/>
    <mergeCell ref="N10:P10"/>
    <mergeCell ref="B43:C43"/>
    <mergeCell ref="D43:F43"/>
    <mergeCell ref="B13:B14"/>
    <mergeCell ref="C13:C14"/>
    <mergeCell ref="D13:D14"/>
    <mergeCell ref="E13:E14"/>
    <mergeCell ref="F13:F14"/>
    <mergeCell ref="N48:O48"/>
    <mergeCell ref="N49:O49"/>
    <mergeCell ref="N50:O50"/>
    <mergeCell ref="G13:G14"/>
    <mergeCell ref="H13:J13"/>
    <mergeCell ref="K13:M13"/>
    <mergeCell ref="N13:P13"/>
  </mergeCells>
  <printOptions horizontalCentered="1" verticalCentered="1"/>
  <pageMargins left="0.39374999999999999" right="0.39374999999999999" top="0" bottom="0" header="0.51180555555555496" footer="0.51180555555555496"/>
  <pageSetup paperSize="9" scale="55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MURO ARRIMO</vt:lpstr>
      <vt:lpstr>'MURO ARRIMO'!Area_de_impressao</vt:lpstr>
      <vt:lpstr>'MURO ARRIMO'!Print_Titles_0</vt:lpstr>
      <vt:lpstr>'MURO ARRIMO'!Titulos_de_impressao</vt:lpstr>
    </vt:vector>
  </TitlesOfParts>
  <Company>Chip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Daniela Barcelos</cp:lastModifiedBy>
  <cp:revision>1</cp:revision>
  <cp:lastPrinted>2018-01-31T12:52:41Z</cp:lastPrinted>
  <dcterms:created xsi:type="dcterms:W3CDTF">2001-07-17T15:43:44Z</dcterms:created>
  <dcterms:modified xsi:type="dcterms:W3CDTF">2018-04-11T17:59:56Z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Chip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